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'1.0' encoding='UTF-8' standalone='yes'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/>
  </mc:AlternateContent>
  <xr:revisionPtr revIDLastSave="0" documentId="8_{B2C19768-F212-E74D-B02F-EAE8F80BADB9}" xr6:coauthVersionLast="47" xr6:coauthVersionMax="47" xr10:uidLastSave="{00000000-0000-0000-0000-000000000000}"/>
  <bookViews>
    <workbookView xWindow="0" yWindow="660" windowWidth="30240" windowHeight="17180" xr2:uid="{00000000-000D-0000-FFFF-FFFF00000000}"/>
  </bookViews>
  <sheets>
    <sheet name="Sales Pipelin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1" l="1"/>
  <c r="F39" i="1"/>
  <c r="O39" i="1" s="1"/>
  <c r="J38" i="1"/>
  <c r="F38" i="1"/>
  <c r="O38" i="1" s="1"/>
  <c r="J37" i="1"/>
  <c r="F37" i="1"/>
  <c r="O37" i="1" s="1"/>
  <c r="J36" i="1"/>
  <c r="F36" i="1"/>
  <c r="O36" i="1" s="1"/>
  <c r="J35" i="1"/>
  <c r="F35" i="1"/>
  <c r="O35" i="1" s="1"/>
  <c r="J34" i="1"/>
  <c r="F34" i="1"/>
  <c r="O34" i="1" s="1"/>
  <c r="J33" i="1"/>
  <c r="F33" i="1"/>
  <c r="O33" i="1" s="1"/>
  <c r="J32" i="1"/>
  <c r="F32" i="1"/>
  <c r="O32" i="1" s="1"/>
  <c r="J31" i="1"/>
  <c r="F31" i="1"/>
  <c r="O31" i="1" s="1"/>
  <c r="J30" i="1"/>
  <c r="F30" i="1"/>
  <c r="O30" i="1" s="1"/>
  <c r="J29" i="1"/>
  <c r="F29" i="1"/>
  <c r="O29" i="1" s="1"/>
  <c r="J28" i="1"/>
  <c r="F28" i="1"/>
  <c r="O28" i="1" s="1"/>
  <c r="J27" i="1"/>
  <c r="F27" i="1"/>
  <c r="O27" i="1" s="1"/>
  <c r="J26" i="1"/>
  <c r="F26" i="1"/>
  <c r="O26" i="1" s="1"/>
  <c r="J25" i="1"/>
  <c r="F25" i="1"/>
  <c r="O25" i="1" s="1"/>
  <c r="J24" i="1"/>
  <c r="F24" i="1"/>
  <c r="O24" i="1" s="1"/>
  <c r="S23" i="1"/>
  <c r="J23" i="1"/>
  <c r="F23" i="1"/>
  <c r="O23" i="1" s="1"/>
  <c r="S22" i="1"/>
  <c r="J22" i="1"/>
  <c r="F22" i="1"/>
  <c r="O22" i="1" s="1"/>
  <c r="S21" i="1"/>
  <c r="J21" i="1"/>
  <c r="F21" i="1"/>
  <c r="O21" i="1" s="1"/>
  <c r="J20" i="1"/>
  <c r="F20" i="1"/>
  <c r="O20" i="1" s="1"/>
  <c r="J19" i="1"/>
  <c r="F19" i="1"/>
  <c r="O19" i="1" s="1"/>
  <c r="J18" i="1"/>
  <c r="F18" i="1"/>
  <c r="O18" i="1" s="1"/>
  <c r="J17" i="1"/>
  <c r="F17" i="1"/>
  <c r="O17" i="1" s="1"/>
  <c r="J16" i="1"/>
  <c r="F16" i="1"/>
  <c r="O16" i="1" s="1"/>
  <c r="H10" i="1"/>
  <c r="E10" i="1"/>
  <c r="B10" i="1"/>
  <c r="B6" i="1"/>
  <c r="K6" i="1" s="1"/>
  <c r="K10" i="1" l="1"/>
  <c r="H6" i="1"/>
  <c r="E6" i="1"/>
</calcChain>
</file>

<file path=xl/sharedStrings.xml><?xml version="1.0" encoding="utf-8"?>
<sst xmlns="http://schemas.openxmlformats.org/spreadsheetml/2006/main" count="237" uniqueCount="113">
  <si>
    <t>Sales and Deal Pipeline</t>
  </si>
  <si>
    <t>Forecast Controls</t>
  </si>
  <si>
    <t>Pipeline Review</t>
  </si>
  <si>
    <t>As-of Date</t>
  </si>
  <si>
    <t>TOTAL OPEN PIPELINE</t>
  </si>
  <si>
    <t>WEIGHTED OPEN PIPELINE</t>
  </si>
  <si>
    <t>HORIZON FORECAST</t>
  </si>
  <si>
    <t>PIPELINE COVERAGE</t>
  </si>
  <si>
    <t>Forecast Horizon</t>
  </si>
  <si>
    <t>Quarter Target</t>
  </si>
  <si>
    <t>Stale Threshold</t>
  </si>
  <si>
    <t>WIN RATE</t>
  </si>
  <si>
    <t>AVG. SALES CYCLE</t>
  </si>
  <si>
    <t>OPEN DEALS</t>
  </si>
  <si>
    <t>STALE OPEN DEALS</t>
  </si>
  <si>
    <t>Stage</t>
  </si>
  <si>
    <t>Probability</t>
  </si>
  <si>
    <t>Discovery</t>
  </si>
  <si>
    <t>Qualification</t>
  </si>
  <si>
    <t>Opportunity Portfolio</t>
  </si>
  <si>
    <t>Solution Fit</t>
  </si>
  <si>
    <t>Company activates a row. The table has 100 pre-provisioned deal rows; Probability, Stale Flag, and Weighted Amount are formula-driven, and unused rows remain blank-safe.</t>
  </si>
  <si>
    <t>Technical Validation</t>
  </si>
  <si>
    <t>Company</t>
  </si>
  <si>
    <t>Account Executive</t>
  </si>
  <si>
    <t>Deal Size</t>
  </si>
  <si>
    <t>Forecast Category</t>
  </si>
  <si>
    <t>Expected Close Date</t>
  </si>
  <si>
    <t>Days in Stage</t>
  </si>
  <si>
    <t>Stale Flag</t>
  </si>
  <si>
    <t>Next Step</t>
  </si>
  <si>
    <t>Lead Source</t>
  </si>
  <si>
    <t>Segment</t>
  </si>
  <si>
    <t>Risk Status</t>
  </si>
  <si>
    <t>Weighted Amount</t>
  </si>
  <si>
    <t>Proposal</t>
  </si>
  <si>
    <t>Orion Grid</t>
  </si>
  <si>
    <t>Jordan Lee</t>
  </si>
  <si>
    <t>Commit</t>
  </si>
  <si>
    <t>Finalize commercial terms</t>
  </si>
  <si>
    <t>Executive Referral</t>
  </si>
  <si>
    <t>Strategic Enterprise</t>
  </si>
  <si>
    <t>Medium</t>
  </si>
  <si>
    <t>Negotiation</t>
  </si>
  <si>
    <t>Cedar Health</t>
  </si>
  <si>
    <t>Priya Shah</t>
  </si>
  <si>
    <t>Pipeline</t>
  </si>
  <si>
    <t>Confirm compliance scope</t>
  </si>
  <si>
    <t>Inbound Demo</t>
  </si>
  <si>
    <t>Enterprise</t>
  </si>
  <si>
    <t>Closed Won</t>
  </si>
  <si>
    <t>Blue Harbor Media</t>
  </si>
  <si>
    <t>Morgan Chen</t>
  </si>
  <si>
    <t>Map streaming workloads</t>
  </si>
  <si>
    <t>Event / Webinar</t>
  </si>
  <si>
    <t>Digital Native</t>
  </si>
  <si>
    <t>Low</t>
  </si>
  <si>
    <t>Closed Lost</t>
  </si>
  <si>
    <t>Summit Finance</t>
  </si>
  <si>
    <t>Alex Rivera</t>
  </si>
  <si>
    <t>Best Case</t>
  </si>
  <si>
    <t>Complete security review</t>
  </si>
  <si>
    <t>Partner Referral</t>
  </si>
  <si>
    <t>High</t>
  </si>
  <si>
    <t>Meridian Energy</t>
  </si>
  <si>
    <t>Resolve MSA redlines</t>
  </si>
  <si>
    <t>Capacity Status</t>
  </si>
  <si>
    <t>Atlas Retail</t>
  </si>
  <si>
    <t>Review store data flows</t>
  </si>
  <si>
    <t>Cloud Marketplace</t>
  </si>
  <si>
    <t>Used Deal Rows</t>
  </si>
  <si>
    <t>Nova Robotics</t>
  </si>
  <si>
    <t>Confirm executive sponsor</t>
  </si>
  <si>
    <t>SDR Outbound</t>
  </si>
  <si>
    <t>Remaining Capacity</t>
  </si>
  <si>
    <t>Evergreen Education</t>
  </si>
  <si>
    <t>Confirm grant timing</t>
  </si>
  <si>
    <t>Public Sector</t>
  </si>
  <si>
    <t>Capacity Contract</t>
  </si>
  <si>
    <t>Harbor Insurance</t>
  </si>
  <si>
    <t>Run migration benchmark</t>
  </si>
  <si>
    <t>Lumen Labs</t>
  </si>
  <si>
    <t>Deliver procurement packet</t>
  </si>
  <si>
    <t>Peak Telecom</t>
  </si>
  <si>
    <t>Schedule architecture workshop</t>
  </si>
  <si>
    <t>Aster Commerce</t>
  </si>
  <si>
    <t>Confirm legal sign-off</t>
  </si>
  <si>
    <t>Mid-Market</t>
  </si>
  <si>
    <t>Northline Bio</t>
  </si>
  <si>
    <t>Document validation controls</t>
  </si>
  <si>
    <t>Civic Cloud</t>
  </si>
  <si>
    <t>Align procurement path</t>
  </si>
  <si>
    <t>Ember Games</t>
  </si>
  <si>
    <t>Review load test results</t>
  </si>
  <si>
    <t>Vale Bank</t>
  </si>
  <si>
    <t>Review final pricing</t>
  </si>
  <si>
    <t>Trident Security</t>
  </si>
  <si>
    <t>Closed</t>
  </si>
  <si>
    <t>Hand off to onboarding</t>
  </si>
  <si>
    <t>Veridian Mobility</t>
  </si>
  <si>
    <t>Kick off landing zone</t>
  </si>
  <si>
    <t>Cloudline AI</t>
  </si>
  <si>
    <t>Start success plan</t>
  </si>
  <si>
    <t>Evergreen Utilities</t>
  </si>
  <si>
    <t>Schedule implementation</t>
  </si>
  <si>
    <t>Oakwell Legal</t>
  </si>
  <si>
    <t>Archive loss notes</t>
  </si>
  <si>
    <t>Metro Retail</t>
  </si>
  <si>
    <t>Capture competitor feedback</t>
  </si>
  <si>
    <t>Horizon Logistics</t>
  </si>
  <si>
    <t>Assess latency targets</t>
  </si>
  <si>
    <t>Bright Foods</t>
  </si>
  <si>
    <t>Confirm data residency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</si>
</sst>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mm\ d\,\ yyyy"/>
    <numFmt numFmtId="165" formatCode="0\ &quot;days&quot;"/>
    <numFmt numFmtId="166" formatCode="\$#,##0;[Red]\(\$#,##0\);\-"/>
    <numFmt numFmtId="167" formatCode="0.0\x"/>
    <numFmt numFmtId="168" formatCode="0%;[Red]\(0%\);\-"/>
    <numFmt numFmtId="169" formatCode="#,##0;[Red]\(#,##0\);\-"/>
  </numFmts>
  <fonts count="13" x14ac:knownFonts="1">
    <font>
      <sz val="11"/>
      <color rgb="FF000000"/>
      <name val="Aptos Narrow"/>
      <scheme val="minor"/>
    </font>
    <font>
      <b/>
      <sz val="14"/>
      <color rgb="FFFFFFFF"/>
      <name val="Arial"/>
      <family val="2"/>
    </font>
    <font>
      <sz val="11"/>
      <name val="Aptos Narrow"/>
    </font>
    <font>
      <sz val="11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rgb="FFF6FBF8"/>
      <name val="Arial"/>
      <family val="2"/>
    </font>
    <font>
      <b/>
      <sz val="9"/>
      <color rgb="FF17212B"/>
      <name val="Arial"/>
      <family val="2"/>
    </font>
    <font>
      <b/>
      <sz val="9"/>
      <color rgb="FF5B6570"/>
      <name val="Arial"/>
      <family val="2"/>
    </font>
    <font>
      <b/>
      <sz val="16"/>
      <color rgb="FF0B3D2E"/>
      <name val="Arial"/>
      <family val="2"/>
    </font>
    <font>
      <b/>
      <sz val="16"/>
      <color rgb="FFB3261E"/>
      <name val="Arial"/>
      <family val="2"/>
    </font>
    <font>
      <b/>
      <sz val="9"/>
      <color rgb="FFFFFFFF"/>
      <name val="Arial"/>
      <family val="2"/>
    </font>
    <font>
      <sz val="9"/>
      <color rgb="FF17212B"/>
      <name val="Arial"/>
      <family val="2"/>
    </font>
    <font>
      <sz val="9"/>
      <color rgb="FF0432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B3D2E"/>
        <bgColor rgb="FF0B3D2E"/>
      </patternFill>
    </fill>
    <fill>
      <patternFill patternType="solid">
        <fgColor rgb="FF0F6B4F"/>
        <bgColor rgb="FF0F6B4F"/>
      </patternFill>
    </fill>
    <fill>
      <patternFill patternType="solid">
        <fgColor rgb="FFF6FBF8"/>
        <bgColor rgb="FFF6FBF8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2FAF5"/>
        <bgColor rgb="FFF2FAF5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9E0E6"/>
      </left>
      <right/>
      <top style="thin">
        <color rgb="FFD9E0E6"/>
      </top>
      <bottom style="thin">
        <color rgb="FFD9E0E6"/>
      </bottom>
      <diagonal/>
    </border>
    <border>
      <left/>
      <right style="thin">
        <color rgb="FFD9E0E6"/>
      </right>
      <top style="thin">
        <color rgb="FFD9E0E6"/>
      </top>
      <bottom style="thin">
        <color rgb="FFD9E0E6"/>
      </bottom>
      <diagonal/>
    </border>
    <border>
      <left style="thin">
        <color rgb="FFD6C26E"/>
      </left>
      <right style="thin">
        <color rgb="FFD6C26E"/>
      </right>
      <top style="thin">
        <color rgb="FFD6C26E"/>
      </top>
      <bottom style="thin">
        <color rgb="FFD6C26E"/>
      </bottom>
      <diagonal/>
    </border>
    <border>
      <left/>
      <right/>
      <top style="thin">
        <color rgb="FFD9E0E6"/>
      </top>
      <bottom style="thin">
        <color rgb="FFD9E0E6"/>
      </bottom>
      <diagonal/>
    </border>
    <border>
      <left style="thin">
        <color rgb="FFD9E0E6"/>
      </left>
      <right/>
      <top style="thin">
        <color rgb="FFD9E0E6"/>
      </top>
      <bottom/>
      <diagonal/>
    </border>
    <border>
      <left/>
      <right/>
      <top style="thin">
        <color rgb="FFD9E0E6"/>
      </top>
      <bottom/>
      <diagonal/>
    </border>
    <border>
      <left/>
      <right style="thin">
        <color rgb="FFD9E0E6"/>
      </right>
      <top style="thin">
        <color rgb="FFD9E0E6"/>
      </top>
      <bottom/>
      <diagonal/>
    </border>
    <border>
      <left style="thin">
        <color rgb="FFD9E0E6"/>
      </left>
      <right/>
      <top/>
      <bottom style="thin">
        <color rgb="FFD9E0E6"/>
      </bottom>
      <diagonal/>
    </border>
    <border>
      <left/>
      <right/>
      <top/>
      <bottom style="thin">
        <color rgb="FFD9E0E6"/>
      </bottom>
      <diagonal/>
    </border>
    <border>
      <left/>
      <right style="thin">
        <color rgb="FFD9E0E6"/>
      </right>
      <top/>
      <bottom style="thin">
        <color rgb="FFD9E0E6"/>
      </bottom>
      <diagonal/>
    </border>
    <border>
      <left style="thin">
        <color rgb="FFD9E0E6"/>
      </left>
      <right style="thin">
        <color rgb="FFD9E0E6"/>
      </right>
      <top style="thin">
        <color rgb="FFD9E0E6"/>
      </top>
      <bottom style="thin">
        <color rgb="FFD9E0E6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0" fillId="2" borderId="20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left" vertical="center"/>
    </xf>
    <xf numFmtId="168" fontId="11" fillId="4" borderId="20" xfId="0" applyNumberFormat="1" applyFont="1" applyFill="1" applyBorder="1" applyAlignment="1">
      <alignment horizontal="left" vertical="center"/>
    </xf>
    <xf numFmtId="0" fontId="11" fillId="4" borderId="20" xfId="0" applyFont="1" applyFill="1" applyBorder="1" applyAlignment="1">
      <alignment horizontal="left" vertical="center" wrapText="1"/>
    </xf>
    <xf numFmtId="0" fontId="11" fillId="4" borderId="20" xfId="0" applyFont="1" applyFill="1" applyBorder="1" applyAlignment="1">
      <alignment horizontal="center" vertical="center" wrapText="1"/>
    </xf>
    <xf numFmtId="166" fontId="11" fillId="4" borderId="20" xfId="0" applyNumberFormat="1" applyFont="1" applyFill="1" applyBorder="1" applyAlignment="1">
      <alignment horizontal="left" vertical="center" wrapText="1"/>
    </xf>
    <xf numFmtId="168" fontId="11" fillId="4" borderId="20" xfId="0" applyNumberFormat="1" applyFont="1" applyFill="1" applyBorder="1" applyAlignment="1">
      <alignment horizontal="right" vertical="center" wrapText="1"/>
    </xf>
    <xf numFmtId="164" fontId="11" fillId="4" borderId="20" xfId="0" applyNumberFormat="1" applyFont="1" applyFill="1" applyBorder="1" applyAlignment="1">
      <alignment horizontal="left" vertical="center" wrapText="1"/>
    </xf>
    <xf numFmtId="165" fontId="11" fillId="4" borderId="20" xfId="0" applyNumberFormat="1" applyFont="1" applyFill="1" applyBorder="1" applyAlignment="1">
      <alignment horizontal="left" vertical="center" wrapText="1"/>
    </xf>
    <xf numFmtId="166" fontId="11" fillId="4" borderId="20" xfId="0" applyNumberFormat="1" applyFont="1" applyFill="1" applyBorder="1" applyAlignment="1">
      <alignment horizontal="right" vertical="center" wrapText="1"/>
    </xf>
    <xf numFmtId="0" fontId="11" fillId="7" borderId="20" xfId="0" applyFont="1" applyFill="1" applyBorder="1" applyAlignment="1">
      <alignment horizontal="left" vertical="center" wrapText="1"/>
    </xf>
    <xf numFmtId="0" fontId="11" fillId="7" borderId="20" xfId="0" applyFont="1" applyFill="1" applyBorder="1" applyAlignment="1">
      <alignment horizontal="center" vertical="center" wrapText="1"/>
    </xf>
    <xf numFmtId="166" fontId="11" fillId="7" borderId="20" xfId="0" applyNumberFormat="1" applyFont="1" applyFill="1" applyBorder="1" applyAlignment="1">
      <alignment horizontal="left" vertical="center" wrapText="1"/>
    </xf>
    <xf numFmtId="168" fontId="11" fillId="7" borderId="20" xfId="0" applyNumberFormat="1" applyFont="1" applyFill="1" applyBorder="1" applyAlignment="1">
      <alignment horizontal="right" vertical="center" wrapText="1"/>
    </xf>
    <xf numFmtId="164" fontId="11" fillId="7" borderId="20" xfId="0" applyNumberFormat="1" applyFont="1" applyFill="1" applyBorder="1" applyAlignment="1">
      <alignment horizontal="left" vertical="center" wrapText="1"/>
    </xf>
    <xf numFmtId="165" fontId="11" fillId="7" borderId="20" xfId="0" applyNumberFormat="1" applyFont="1" applyFill="1" applyBorder="1" applyAlignment="1">
      <alignment horizontal="left" vertical="center" wrapText="1"/>
    </xf>
    <xf numFmtId="166" fontId="11" fillId="7" borderId="20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64" fontId="12" fillId="5" borderId="12" xfId="0" applyNumberFormat="1" applyFont="1" applyFill="1" applyBorder="1" applyAlignment="1">
      <alignment horizontal="center" vertical="center"/>
    </xf>
    <xf numFmtId="165" fontId="12" fillId="5" borderId="12" xfId="0" applyNumberFormat="1" applyFont="1" applyFill="1" applyBorder="1" applyAlignment="1">
      <alignment horizontal="center" vertical="center"/>
    </xf>
    <xf numFmtId="166" fontId="12" fillId="5" borderId="12" xfId="0" applyNumberFormat="1" applyFont="1" applyFill="1" applyBorder="1" applyAlignment="1">
      <alignment horizontal="center" vertical="center"/>
    </xf>
    <xf numFmtId="169" fontId="11" fillId="6" borderId="21" xfId="0" applyNumberFormat="1" applyFont="1" applyFill="1" applyBorder="1" applyAlignment="1">
      <alignment horizontal="center" vertical="center"/>
    </xf>
    <xf numFmtId="0" fontId="11" fillId="6" borderId="21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166" fontId="8" fillId="6" borderId="14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167" fontId="8" fillId="6" borderId="14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168" fontId="8" fillId="6" borderId="14" xfId="0" applyNumberFormat="1" applyFont="1" applyFill="1" applyBorder="1" applyAlignment="1">
      <alignment horizontal="center" vertical="center"/>
    </xf>
    <xf numFmtId="165" fontId="8" fillId="6" borderId="14" xfId="0" applyNumberFormat="1" applyFont="1" applyFill="1" applyBorder="1" applyAlignment="1">
      <alignment horizontal="center" vertical="center"/>
    </xf>
    <xf numFmtId="169" fontId="8" fillId="6" borderId="14" xfId="0" applyNumberFormat="1" applyFont="1" applyFill="1" applyBorder="1" applyAlignment="1">
      <alignment horizontal="center" vertical="center"/>
    </xf>
    <xf numFmtId="169" fontId="9" fillId="6" borderId="14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17">
    <dxf>
      <font>
        <b/>
        <color rgb="FF2E7D32"/>
      </font>
      <fill>
        <patternFill patternType="solid">
          <fgColor rgb="FFD9EAD3"/>
          <bgColor rgb="FFD9EAD3"/>
        </patternFill>
      </fill>
    </dxf>
    <dxf>
      <font>
        <b/>
        <color rgb="FF8A6400"/>
      </font>
      <fill>
        <patternFill patternType="solid">
          <fgColor rgb="FFFFF2CC"/>
          <bgColor rgb="FFFFF2CC"/>
        </patternFill>
      </fill>
    </dxf>
    <dxf>
      <font>
        <b/>
        <color rgb="FFB3261E"/>
      </font>
      <fill>
        <patternFill patternType="solid">
          <fgColor rgb="FFF4CCCC"/>
          <bgColor rgb="FFF4CCCC"/>
        </patternFill>
      </fill>
    </dxf>
    <dxf>
      <font>
        <b/>
        <color rgb="FF5B6570"/>
      </font>
      <fill>
        <patternFill patternType="solid">
          <fgColor rgb="FFE5E7EB"/>
          <bgColor rgb="FFE5E7EB"/>
        </patternFill>
      </fill>
    </dxf>
    <dxf>
      <font>
        <b/>
        <color rgb="FF2E7D32"/>
      </font>
      <fill>
        <patternFill patternType="solid">
          <fgColor rgb="FFD9EAD3"/>
          <bgColor rgb="FFD9EAD3"/>
        </patternFill>
      </fill>
    </dxf>
    <dxf>
      <font>
        <b/>
        <color rgb="FFB3261E"/>
      </font>
      <fill>
        <patternFill patternType="solid">
          <fgColor rgb="FFF4CCCC"/>
          <bgColor rgb="FFF4CCCC"/>
        </patternFill>
      </fill>
    </dxf>
    <dxf>
      <font>
        <b/>
        <color rgb="FF5B6570"/>
      </font>
      <fill>
        <patternFill patternType="solid">
          <fgColor rgb="FFE5E7EB"/>
          <bgColor rgb="FFE5E7EB"/>
        </patternFill>
      </fill>
    </dxf>
    <dxf>
      <font>
        <b/>
        <color rgb="FF174A7E"/>
      </font>
      <fill>
        <patternFill patternType="solid">
          <fgColor rgb="FFDCEAF7"/>
          <bgColor rgb="FFDCEAF7"/>
        </patternFill>
      </fill>
    </dxf>
    <dxf>
      <font>
        <b/>
        <color rgb="FF2E7D32"/>
      </font>
      <fill>
        <patternFill patternType="solid">
          <fgColor rgb="FFD9EAD3"/>
          <bgColor rgb="FFD9EAD3"/>
        </patternFill>
      </fill>
    </dxf>
    <dxf>
      <font>
        <b/>
        <color rgb="FFB3261E"/>
      </font>
      <fill>
        <patternFill patternType="solid">
          <fgColor rgb="FFE4C5C7"/>
          <bgColor rgb="FFE4C5C7"/>
        </patternFill>
      </fill>
    </dxf>
    <dxf>
      <font>
        <b/>
        <color rgb="FF0B3D2E"/>
      </font>
      <fill>
        <patternFill patternType="solid">
          <fgColor rgb="FF66BB8A"/>
          <bgColor rgb="FF66BB8A"/>
        </patternFill>
      </fill>
    </dxf>
    <dxf>
      <font>
        <b/>
        <color rgb="FFA64B00"/>
      </font>
      <fill>
        <patternFill patternType="solid">
          <fgColor rgb="FFF6C9A8"/>
          <bgColor rgb="FFF6C9A8"/>
        </patternFill>
      </fill>
    </dxf>
    <dxf>
      <font>
        <b/>
        <color rgb="FF8A6400"/>
      </font>
      <fill>
        <patternFill patternType="solid">
          <fgColor rgb="FFF6E7B8"/>
          <bgColor rgb="FFF6E7B8"/>
        </patternFill>
      </fill>
    </dxf>
    <dxf>
      <font>
        <b/>
        <color rgb="FF0B3D2E"/>
      </font>
      <fill>
        <patternFill patternType="solid">
          <fgColor rgb="FF9ACFB5"/>
          <bgColor rgb="FF9ACFB5"/>
        </patternFill>
      </fill>
    </dxf>
    <dxf>
      <font>
        <b/>
        <color rgb="FF0B3D2E"/>
      </font>
      <fill>
        <patternFill patternType="solid">
          <fgColor rgb="FFB5DEC8"/>
          <bgColor rgb="FFB5DEC8"/>
        </patternFill>
      </fill>
    </dxf>
    <dxf>
      <font>
        <b/>
        <color rgb="FF0B3D2E"/>
      </font>
      <fill>
        <patternFill patternType="solid">
          <fgColor rgb="FFCDEBDD"/>
          <bgColor rgb="FFCDEBDD"/>
        </patternFill>
      </fill>
    </dxf>
    <dxf>
      <font>
        <b/>
        <color rgb="FF0B3D2E"/>
      </font>
      <fill>
        <patternFill patternType="solid">
          <fgColor rgb="FFDDEFE6"/>
          <bgColor rgb="FFDDEF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999"/>
  <sheetViews>
    <sheetView showGridLines="0" tabSelected="1" workbookViewId="0"/>
  </sheetViews>
  <sheetFormatPr baseColWidth="10" defaultColWidth="12.6640625" defaultRowHeight="15" customHeight="1" x14ac:dyDescent="0.2"/>
  <cols>
    <col min="1" max="1" width="3.33203125" style="18" customWidth="1"/>
    <col min="2" max="2" width="23" style="18" customWidth="1"/>
    <col min="3" max="3" width="20" style="18" customWidth="1"/>
    <col min="4" max="4" width="22" style="18" customWidth="1"/>
    <col min="5" max="5" width="15" style="18" customWidth="1"/>
    <col min="6" max="6" width="13" style="18" customWidth="1"/>
    <col min="7" max="8" width="18" style="18" customWidth="1"/>
    <col min="9" max="9" width="14" style="18" customWidth="1"/>
    <col min="10" max="10" width="13" style="18" customWidth="1"/>
    <col min="11" max="11" width="34" style="18" customWidth="1"/>
    <col min="12" max="13" width="20" style="18" customWidth="1"/>
    <col min="14" max="14" width="14" style="18" customWidth="1"/>
    <col min="15" max="15" width="17" style="18" customWidth="1"/>
    <col min="16" max="16" width="3" style="18" customWidth="1"/>
    <col min="17" max="17" width="24" style="18" customWidth="1"/>
    <col min="18" max="18" width="14" style="18" customWidth="1"/>
    <col min="19" max="19" width="16" style="18" customWidth="1"/>
    <col min="20" max="27" width="8.83203125" style="18" customWidth="1"/>
    <col min="28" max="16384" width="12.6640625" style="18"/>
  </cols>
  <sheetData>
    <row r="2" spans="2:19" ht="24" customHeight="1" x14ac:dyDescent="0.2">
      <c r="B2" s="37" t="s">
        <v>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/>
      <c r="P2" s="19"/>
      <c r="Q2" s="40" t="s">
        <v>1</v>
      </c>
      <c r="R2" s="41"/>
      <c r="S2" s="42"/>
    </row>
    <row r="3" spans="2:19" ht="24" customHeight="1" x14ac:dyDescent="0.2">
      <c r="B3" s="46" t="s">
        <v>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9"/>
      <c r="P3" s="19"/>
      <c r="Q3" s="43"/>
      <c r="R3" s="44"/>
      <c r="S3" s="45"/>
    </row>
    <row r="4" spans="2:19" ht="13.5" customHeight="1" x14ac:dyDescent="0.2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36" t="s">
        <v>3</v>
      </c>
      <c r="R4" s="27"/>
      <c r="S4" s="20">
        <v>46569</v>
      </c>
    </row>
    <row r="5" spans="2:19" ht="19.5" customHeight="1" x14ac:dyDescent="0.2">
      <c r="B5" s="35" t="s">
        <v>4</v>
      </c>
      <c r="C5" s="26"/>
      <c r="D5" s="27"/>
      <c r="E5" s="35" t="s">
        <v>5</v>
      </c>
      <c r="F5" s="26"/>
      <c r="G5" s="27"/>
      <c r="H5" s="35" t="s">
        <v>6</v>
      </c>
      <c r="I5" s="26"/>
      <c r="J5" s="27"/>
      <c r="K5" s="35" t="s">
        <v>7</v>
      </c>
      <c r="L5" s="26"/>
      <c r="M5" s="27"/>
      <c r="N5" s="19"/>
      <c r="O5" s="19"/>
      <c r="P5" s="19"/>
      <c r="Q5" s="36" t="s">
        <v>8</v>
      </c>
      <c r="R5" s="27"/>
      <c r="S5" s="21">
        <v>90</v>
      </c>
    </row>
    <row r="6" spans="2:19" ht="24.75" customHeight="1" x14ac:dyDescent="0.2">
      <c r="B6" s="28">
        <f>IFERROR(SUMIFS($E$16:$E$115,$B$16:$B$115,"&lt;&gt;",$D$16:$D$115,"&lt;&gt;Closed Won",$D$16:$D$115,"&lt;&gt;Closed Lost"),0)</f>
        <v>11850000</v>
      </c>
      <c r="C6" s="29"/>
      <c r="D6" s="30"/>
      <c r="E6" s="28">
        <f>IFERROR(SUMIFS($O$16:$O$115,$B$16:$B$115,"&lt;&gt;",$D$16:$D$115,"&lt;&gt;Closed Won",$D$16:$D$115,"&lt;&gt;Closed Lost"),0)</f>
        <v>6353000</v>
      </c>
      <c r="F6" s="29"/>
      <c r="G6" s="30"/>
      <c r="H6" s="28">
        <f>IFERROR(SUMPRODUCT($O$16:$O$115,--($B$16:$B$115&lt;&gt;""),--($H$16:$H$115&gt;=$S$4),--($H$16:$H$115&lt;=$S$4+$S$5),--($D$16:$D$115&lt;&gt;"Closed Won"),--($D$16:$D$115&lt;&gt;"Closed Lost")),0)</f>
        <v>5722000</v>
      </c>
      <c r="I6" s="29"/>
      <c r="J6" s="30"/>
      <c r="K6" s="34">
        <f>IFERROR(B6/$S$6,0)</f>
        <v>1.48125</v>
      </c>
      <c r="L6" s="29"/>
      <c r="M6" s="30"/>
      <c r="N6" s="19"/>
      <c r="O6" s="19"/>
      <c r="P6" s="19"/>
      <c r="Q6" s="36" t="s">
        <v>9</v>
      </c>
      <c r="R6" s="27"/>
      <c r="S6" s="22">
        <v>8000000</v>
      </c>
    </row>
    <row r="7" spans="2:19" ht="24.75" customHeight="1" x14ac:dyDescent="0.2">
      <c r="B7" s="31"/>
      <c r="C7" s="32"/>
      <c r="D7" s="33"/>
      <c r="E7" s="31"/>
      <c r="F7" s="32"/>
      <c r="G7" s="33"/>
      <c r="H7" s="31"/>
      <c r="I7" s="32"/>
      <c r="J7" s="33"/>
      <c r="K7" s="31"/>
      <c r="L7" s="32"/>
      <c r="M7" s="33"/>
      <c r="N7" s="19"/>
      <c r="O7" s="19"/>
      <c r="P7" s="19"/>
      <c r="Q7" s="36" t="s">
        <v>10</v>
      </c>
      <c r="R7" s="27"/>
      <c r="S7" s="21">
        <v>30</v>
      </c>
    </row>
    <row r="8" spans="2:19" ht="13.5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2:19" ht="19.5" customHeight="1" x14ac:dyDescent="0.2">
      <c r="B9" s="35" t="s">
        <v>11</v>
      </c>
      <c r="C9" s="26"/>
      <c r="D9" s="27"/>
      <c r="E9" s="35" t="s">
        <v>12</v>
      </c>
      <c r="F9" s="26"/>
      <c r="G9" s="27"/>
      <c r="H9" s="35" t="s">
        <v>13</v>
      </c>
      <c r="I9" s="26"/>
      <c r="J9" s="27"/>
      <c r="K9" s="35" t="s">
        <v>14</v>
      </c>
      <c r="L9" s="26"/>
      <c r="M9" s="27"/>
      <c r="N9" s="19"/>
      <c r="O9" s="19"/>
      <c r="P9" s="19"/>
      <c r="Q9" s="19"/>
      <c r="R9" s="19"/>
      <c r="S9" s="19"/>
    </row>
    <row r="10" spans="2:19" ht="24.75" customHeight="1" x14ac:dyDescent="0.2">
      <c r="B10" s="47">
        <f>IF(COUNTIFS($B$16:$B$115,"&lt;&gt;",$D$16:$D$115,"Closed Won")+COUNTIFS($B$16:$B$115,"&lt;&gt;",$D$16:$D$115,"Closed Lost")=0,"N/A",COUNTIFS($B$16:$B$115,"&lt;&gt;",$D$16:$D$115,"Closed Won")/(COUNTIFS($B$16:$B$115,"&lt;&gt;",$D$16:$D$115,"Closed Won")+COUNTIFS($B$16:$B$115,"&lt;&gt;",$D$16:$D$115,"Closed Lost")))</f>
        <v>0.66666666666666663</v>
      </c>
      <c r="C10" s="29"/>
      <c r="D10" s="30"/>
      <c r="E10" s="48">
        <f>IF(COUNTIFS($B$16:$B$115,"&lt;&gt;",$D$16:$D$115,"Closed Won")=0,"N/A",SUMIFS($I$16:$I$115,$B$16:$B$115,"&lt;&gt;",$D$16:$D$115,"Closed Won")/COUNTIFS($B$16:$B$115,"&lt;&gt;",$D$16:$D$115,"Closed Won"))</f>
        <v>76.5</v>
      </c>
      <c r="F10" s="29"/>
      <c r="G10" s="30"/>
      <c r="H10" s="49">
        <f>COUNTIFS($B$16:$B$115,"&lt;&gt;",$D$16:$D$115,"&lt;&gt;Closed Won",$D$16:$D$115,"&lt;&gt;Closed Lost")</f>
        <v>18</v>
      </c>
      <c r="I10" s="29"/>
      <c r="J10" s="30"/>
      <c r="K10" s="50">
        <f>COUNTIFS($B$16:$B$115,"&lt;&gt;",$J$16:$J$115,"STALE",$D$16:$D$115,"&lt;&gt;Closed Won",$D$16:$D$115,"&lt;&gt;Closed Lost")</f>
        <v>3</v>
      </c>
      <c r="L10" s="29"/>
      <c r="M10" s="30"/>
      <c r="N10" s="19"/>
      <c r="O10" s="19"/>
      <c r="P10" s="19"/>
      <c r="Q10" s="1" t="s">
        <v>15</v>
      </c>
      <c r="R10" s="1" t="s">
        <v>16</v>
      </c>
      <c r="S10" s="19"/>
    </row>
    <row r="11" spans="2:19" ht="24.75" customHeight="1" x14ac:dyDescent="0.2">
      <c r="B11" s="31"/>
      <c r="C11" s="32"/>
      <c r="D11" s="33"/>
      <c r="E11" s="31"/>
      <c r="F11" s="32"/>
      <c r="G11" s="33"/>
      <c r="H11" s="31"/>
      <c r="I11" s="32"/>
      <c r="J11" s="33"/>
      <c r="K11" s="31"/>
      <c r="L11" s="32"/>
      <c r="M11" s="33"/>
      <c r="N11" s="19"/>
      <c r="O11" s="19"/>
      <c r="P11" s="19"/>
      <c r="Q11" s="2" t="s">
        <v>17</v>
      </c>
      <c r="R11" s="3">
        <v>0.1</v>
      </c>
      <c r="S11" s="19"/>
    </row>
    <row r="12" spans="2:19" ht="13.5" customHeight="1" x14ac:dyDescent="0.2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" t="s">
        <v>18</v>
      </c>
      <c r="R12" s="3">
        <v>0.2</v>
      </c>
      <c r="S12" s="19"/>
    </row>
    <row r="13" spans="2:19" ht="13.5" customHeight="1" x14ac:dyDescent="0.2">
      <c r="B13" s="51" t="s">
        <v>19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9"/>
      <c r="P13" s="19"/>
      <c r="Q13" s="2" t="s">
        <v>20</v>
      </c>
      <c r="R13" s="3">
        <v>0.35</v>
      </c>
      <c r="S13" s="19"/>
    </row>
    <row r="14" spans="2:19" ht="27.75" customHeight="1" x14ac:dyDescent="0.2">
      <c r="B14" s="25" t="s">
        <v>21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7"/>
      <c r="P14" s="19"/>
      <c r="Q14" s="2" t="s">
        <v>22</v>
      </c>
      <c r="R14" s="3">
        <v>0.55000000000000004</v>
      </c>
      <c r="S14" s="19"/>
    </row>
    <row r="15" spans="2:19" ht="33.75" customHeight="1" x14ac:dyDescent="0.2">
      <c r="B15" s="1" t="s">
        <v>23</v>
      </c>
      <c r="C15" s="1" t="s">
        <v>24</v>
      </c>
      <c r="D15" s="1" t="s">
        <v>15</v>
      </c>
      <c r="E15" s="1" t="s">
        <v>25</v>
      </c>
      <c r="F15" s="1" t="s">
        <v>16</v>
      </c>
      <c r="G15" s="1" t="s">
        <v>26</v>
      </c>
      <c r="H15" s="1" t="s">
        <v>27</v>
      </c>
      <c r="I15" s="1" t="s">
        <v>28</v>
      </c>
      <c r="J15" s="1" t="s">
        <v>29</v>
      </c>
      <c r="K15" s="1" t="s">
        <v>30</v>
      </c>
      <c r="L15" s="1" t="s">
        <v>31</v>
      </c>
      <c r="M15" s="1" t="s">
        <v>32</v>
      </c>
      <c r="N15" s="1" t="s">
        <v>33</v>
      </c>
      <c r="O15" s="1" t="s">
        <v>34</v>
      </c>
      <c r="P15" s="19"/>
      <c r="Q15" s="2" t="s">
        <v>35</v>
      </c>
      <c r="R15" s="3">
        <v>0.7</v>
      </c>
      <c r="S15" s="19"/>
    </row>
    <row r="16" spans="2:19" ht="13.5" customHeight="1" x14ac:dyDescent="0.2">
      <c r="B16" s="4" t="s">
        <v>36</v>
      </c>
      <c r="C16" s="4" t="s">
        <v>37</v>
      </c>
      <c r="D16" s="5" t="s">
        <v>35</v>
      </c>
      <c r="E16" s="6">
        <v>850000</v>
      </c>
      <c r="F16" s="7">
        <f t="shared" ref="F16:F39" si="0">IF(B16="","",IFERROR(INDEX($R$11:$R$18,MATCH(D16,$Q$11:$Q$18,0)),0))</f>
        <v>0.7</v>
      </c>
      <c r="G16" s="5" t="s">
        <v>38</v>
      </c>
      <c r="H16" s="8">
        <v>46614</v>
      </c>
      <c r="I16" s="9">
        <v>19</v>
      </c>
      <c r="J16" s="5" t="str">
        <f t="shared" ref="J16:J39" si="1">IF(B16="","",IF(OR(D16="Closed Won",D16="Closed Lost"),"Closed",IF(OR(I16&gt;$S$7,H16&lt;$S$4),"STALE","Current")))</f>
        <v>Current</v>
      </c>
      <c r="K16" s="4" t="s">
        <v>39</v>
      </c>
      <c r="L16" s="4" t="s">
        <v>40</v>
      </c>
      <c r="M16" s="4" t="s">
        <v>41</v>
      </c>
      <c r="N16" s="5" t="s">
        <v>42</v>
      </c>
      <c r="O16" s="10">
        <f t="shared" ref="O16:O39" si="2">IF(B16="","",E16*F16)</f>
        <v>595000</v>
      </c>
      <c r="P16" s="19"/>
      <c r="Q16" s="2" t="s">
        <v>43</v>
      </c>
      <c r="R16" s="3">
        <v>0.85</v>
      </c>
      <c r="S16" s="19"/>
    </row>
    <row r="17" spans="2:19" ht="13.5" customHeight="1" x14ac:dyDescent="0.2">
      <c r="B17" s="11" t="s">
        <v>44</v>
      </c>
      <c r="C17" s="11" t="s">
        <v>45</v>
      </c>
      <c r="D17" s="12" t="s">
        <v>17</v>
      </c>
      <c r="E17" s="13">
        <v>420000</v>
      </c>
      <c r="F17" s="14">
        <f t="shared" si="0"/>
        <v>0.1</v>
      </c>
      <c r="G17" s="12" t="s">
        <v>46</v>
      </c>
      <c r="H17" s="15">
        <v>46629</v>
      </c>
      <c r="I17" s="16">
        <v>10</v>
      </c>
      <c r="J17" s="12" t="str">
        <f t="shared" si="1"/>
        <v>Current</v>
      </c>
      <c r="K17" s="11" t="s">
        <v>47</v>
      </c>
      <c r="L17" s="11" t="s">
        <v>48</v>
      </c>
      <c r="M17" s="11" t="s">
        <v>49</v>
      </c>
      <c r="N17" s="12" t="s">
        <v>42</v>
      </c>
      <c r="O17" s="17">
        <f t="shared" si="2"/>
        <v>42000</v>
      </c>
      <c r="P17" s="19"/>
      <c r="Q17" s="2" t="s">
        <v>50</v>
      </c>
      <c r="R17" s="3">
        <v>1</v>
      </c>
      <c r="S17" s="19"/>
    </row>
    <row r="18" spans="2:19" ht="13.5" customHeight="1" x14ac:dyDescent="0.2">
      <c r="B18" s="4" t="s">
        <v>51</v>
      </c>
      <c r="C18" s="4" t="s">
        <v>52</v>
      </c>
      <c r="D18" s="5" t="s">
        <v>18</v>
      </c>
      <c r="E18" s="6">
        <v>310000</v>
      </c>
      <c r="F18" s="7">
        <f t="shared" si="0"/>
        <v>0.2</v>
      </c>
      <c r="G18" s="5" t="s">
        <v>46</v>
      </c>
      <c r="H18" s="8">
        <v>46640</v>
      </c>
      <c r="I18" s="9">
        <v>14</v>
      </c>
      <c r="J18" s="5" t="str">
        <f t="shared" si="1"/>
        <v>Current</v>
      </c>
      <c r="K18" s="4" t="s">
        <v>53</v>
      </c>
      <c r="L18" s="4" t="s">
        <v>54</v>
      </c>
      <c r="M18" s="4" t="s">
        <v>55</v>
      </c>
      <c r="N18" s="5" t="s">
        <v>56</v>
      </c>
      <c r="O18" s="10">
        <f t="shared" si="2"/>
        <v>62000</v>
      </c>
      <c r="P18" s="19"/>
      <c r="Q18" s="2" t="s">
        <v>57</v>
      </c>
      <c r="R18" s="3">
        <v>0</v>
      </c>
      <c r="S18" s="19"/>
    </row>
    <row r="19" spans="2:19" ht="13.5" customHeight="1" x14ac:dyDescent="0.2">
      <c r="B19" s="11" t="s">
        <v>58</v>
      </c>
      <c r="C19" s="11" t="s">
        <v>59</v>
      </c>
      <c r="D19" s="12" t="s">
        <v>22</v>
      </c>
      <c r="E19" s="13">
        <v>1100000</v>
      </c>
      <c r="F19" s="14">
        <f t="shared" si="0"/>
        <v>0.55000000000000004</v>
      </c>
      <c r="G19" s="12" t="s">
        <v>60</v>
      </c>
      <c r="H19" s="15">
        <v>46596</v>
      </c>
      <c r="I19" s="16">
        <v>32</v>
      </c>
      <c r="J19" s="12" t="str">
        <f t="shared" si="1"/>
        <v>STALE</v>
      </c>
      <c r="K19" s="11" t="s">
        <v>61</v>
      </c>
      <c r="L19" s="11" t="s">
        <v>62</v>
      </c>
      <c r="M19" s="11" t="s">
        <v>41</v>
      </c>
      <c r="N19" s="12" t="s">
        <v>63</v>
      </c>
      <c r="O19" s="17">
        <f t="shared" si="2"/>
        <v>605000</v>
      </c>
      <c r="P19" s="19"/>
      <c r="Q19" s="19"/>
      <c r="R19" s="19"/>
      <c r="S19" s="19"/>
    </row>
    <row r="20" spans="2:19" ht="13.5" customHeight="1" x14ac:dyDescent="0.2">
      <c r="B20" s="4" t="s">
        <v>64</v>
      </c>
      <c r="C20" s="4" t="s">
        <v>37</v>
      </c>
      <c r="D20" s="5" t="s">
        <v>43</v>
      </c>
      <c r="E20" s="6">
        <v>1450000</v>
      </c>
      <c r="F20" s="7">
        <f t="shared" si="0"/>
        <v>0.85</v>
      </c>
      <c r="G20" s="5" t="s">
        <v>38</v>
      </c>
      <c r="H20" s="8">
        <v>46588</v>
      </c>
      <c r="I20" s="9">
        <v>25</v>
      </c>
      <c r="J20" s="5" t="str">
        <f t="shared" si="1"/>
        <v>Current</v>
      </c>
      <c r="K20" s="4" t="s">
        <v>65</v>
      </c>
      <c r="L20" s="4" t="s">
        <v>40</v>
      </c>
      <c r="M20" s="4" t="s">
        <v>41</v>
      </c>
      <c r="N20" s="5" t="s">
        <v>42</v>
      </c>
      <c r="O20" s="10">
        <f t="shared" si="2"/>
        <v>1232500</v>
      </c>
      <c r="P20" s="19"/>
      <c r="Q20" s="51" t="s">
        <v>66</v>
      </c>
      <c r="R20" s="38"/>
      <c r="S20" s="39"/>
    </row>
    <row r="21" spans="2:19" ht="13.5" customHeight="1" x14ac:dyDescent="0.2">
      <c r="B21" s="11" t="s">
        <v>67</v>
      </c>
      <c r="C21" s="11" t="s">
        <v>45</v>
      </c>
      <c r="D21" s="12" t="s">
        <v>20</v>
      </c>
      <c r="E21" s="13">
        <v>600000</v>
      </c>
      <c r="F21" s="14">
        <f t="shared" si="0"/>
        <v>0.35</v>
      </c>
      <c r="G21" s="12" t="s">
        <v>60</v>
      </c>
      <c r="H21" s="15">
        <v>46645</v>
      </c>
      <c r="I21" s="16">
        <v>21</v>
      </c>
      <c r="J21" s="12" t="str">
        <f t="shared" si="1"/>
        <v>Current</v>
      </c>
      <c r="K21" s="11" t="s">
        <v>68</v>
      </c>
      <c r="L21" s="11" t="s">
        <v>69</v>
      </c>
      <c r="M21" s="11" t="s">
        <v>49</v>
      </c>
      <c r="N21" s="12" t="s">
        <v>56</v>
      </c>
      <c r="O21" s="17">
        <f t="shared" si="2"/>
        <v>210000</v>
      </c>
      <c r="P21" s="19"/>
      <c r="Q21" s="36" t="s">
        <v>70</v>
      </c>
      <c r="R21" s="27"/>
      <c r="S21" s="23">
        <f>COUNTIF($B$16:$B$115,"&lt;&gt;")</f>
        <v>24</v>
      </c>
    </row>
    <row r="22" spans="2:19" ht="13.5" customHeight="1" x14ac:dyDescent="0.2">
      <c r="B22" s="4" t="s">
        <v>71</v>
      </c>
      <c r="C22" s="4" t="s">
        <v>52</v>
      </c>
      <c r="D22" s="5" t="s">
        <v>35</v>
      </c>
      <c r="E22" s="6">
        <v>770000</v>
      </c>
      <c r="F22" s="7">
        <f t="shared" si="0"/>
        <v>0.7</v>
      </c>
      <c r="G22" s="5" t="s">
        <v>38</v>
      </c>
      <c r="H22" s="8">
        <v>46665</v>
      </c>
      <c r="I22" s="9">
        <v>18</v>
      </c>
      <c r="J22" s="5" t="str">
        <f t="shared" si="1"/>
        <v>Current</v>
      </c>
      <c r="K22" s="4" t="s">
        <v>72</v>
      </c>
      <c r="L22" s="4" t="s">
        <v>73</v>
      </c>
      <c r="M22" s="4" t="s">
        <v>49</v>
      </c>
      <c r="N22" s="5" t="s">
        <v>42</v>
      </c>
      <c r="O22" s="10">
        <f t="shared" si="2"/>
        <v>539000</v>
      </c>
      <c r="P22" s="19"/>
      <c r="Q22" s="36" t="s">
        <v>74</v>
      </c>
      <c r="R22" s="27"/>
      <c r="S22" s="23">
        <f>MAX(0,100-COUNTIF($B$16:$B$115,"&lt;&gt;"))</f>
        <v>76</v>
      </c>
    </row>
    <row r="23" spans="2:19" ht="13.5" customHeight="1" x14ac:dyDescent="0.2">
      <c r="B23" s="11" t="s">
        <v>75</v>
      </c>
      <c r="C23" s="11" t="s">
        <v>59</v>
      </c>
      <c r="D23" s="12" t="s">
        <v>18</v>
      </c>
      <c r="E23" s="13">
        <v>260000</v>
      </c>
      <c r="F23" s="14">
        <f t="shared" si="0"/>
        <v>0.2</v>
      </c>
      <c r="G23" s="12" t="s">
        <v>46</v>
      </c>
      <c r="H23" s="15">
        <v>46617</v>
      </c>
      <c r="I23" s="16">
        <v>12</v>
      </c>
      <c r="J23" s="12" t="str">
        <f t="shared" si="1"/>
        <v>Current</v>
      </c>
      <c r="K23" s="11" t="s">
        <v>76</v>
      </c>
      <c r="L23" s="11" t="s">
        <v>54</v>
      </c>
      <c r="M23" s="11" t="s">
        <v>77</v>
      </c>
      <c r="N23" s="12" t="s">
        <v>42</v>
      </c>
      <c r="O23" s="17">
        <f t="shared" si="2"/>
        <v>52000</v>
      </c>
      <c r="P23" s="19"/>
      <c r="Q23" s="36" t="s">
        <v>78</v>
      </c>
      <c r="R23" s="27"/>
      <c r="S23" s="24" t="str">
        <f>"100 deal rows (15:"&amp;114&amp;")"</f>
        <v>100 deal rows (15:114)</v>
      </c>
    </row>
    <row r="24" spans="2:19" ht="13.5" customHeight="1" x14ac:dyDescent="0.2">
      <c r="B24" s="4" t="s">
        <v>79</v>
      </c>
      <c r="C24" s="4" t="s">
        <v>37</v>
      </c>
      <c r="D24" s="5" t="s">
        <v>22</v>
      </c>
      <c r="E24" s="6">
        <v>690000</v>
      </c>
      <c r="F24" s="7">
        <f t="shared" si="0"/>
        <v>0.55000000000000004</v>
      </c>
      <c r="G24" s="5" t="s">
        <v>60</v>
      </c>
      <c r="H24" s="8">
        <v>46631</v>
      </c>
      <c r="I24" s="9">
        <v>27</v>
      </c>
      <c r="J24" s="5" t="str">
        <f t="shared" si="1"/>
        <v>Current</v>
      </c>
      <c r="K24" s="4" t="s">
        <v>80</v>
      </c>
      <c r="L24" s="4" t="s">
        <v>40</v>
      </c>
      <c r="M24" s="4" t="s">
        <v>49</v>
      </c>
      <c r="N24" s="5" t="s">
        <v>42</v>
      </c>
      <c r="O24" s="10">
        <f t="shared" si="2"/>
        <v>379500.00000000006</v>
      </c>
      <c r="P24" s="19"/>
      <c r="Q24" s="19"/>
      <c r="R24" s="19"/>
      <c r="S24" s="19"/>
    </row>
    <row r="25" spans="2:19" ht="13.5" customHeight="1" x14ac:dyDescent="0.2">
      <c r="B25" s="11" t="s">
        <v>81</v>
      </c>
      <c r="C25" s="11" t="s">
        <v>45</v>
      </c>
      <c r="D25" s="12" t="s">
        <v>35</v>
      </c>
      <c r="E25" s="13">
        <v>510000</v>
      </c>
      <c r="F25" s="14">
        <f t="shared" si="0"/>
        <v>0.7</v>
      </c>
      <c r="G25" s="12" t="s">
        <v>38</v>
      </c>
      <c r="H25" s="15">
        <v>46593</v>
      </c>
      <c r="I25" s="16">
        <v>16</v>
      </c>
      <c r="J25" s="12" t="str">
        <f t="shared" si="1"/>
        <v>Current</v>
      </c>
      <c r="K25" s="11" t="s">
        <v>82</v>
      </c>
      <c r="L25" s="11" t="s">
        <v>48</v>
      </c>
      <c r="M25" s="11" t="s">
        <v>55</v>
      </c>
      <c r="N25" s="12" t="s">
        <v>56</v>
      </c>
      <c r="O25" s="17">
        <f t="shared" si="2"/>
        <v>357000</v>
      </c>
      <c r="P25" s="19"/>
      <c r="Q25" s="19"/>
      <c r="R25" s="19"/>
      <c r="S25" s="19"/>
    </row>
    <row r="26" spans="2:19" ht="13.5" customHeight="1" x14ac:dyDescent="0.2">
      <c r="B26" s="4" t="s">
        <v>83</v>
      </c>
      <c r="C26" s="4" t="s">
        <v>52</v>
      </c>
      <c r="D26" s="5" t="s">
        <v>17</v>
      </c>
      <c r="E26" s="6">
        <v>920000</v>
      </c>
      <c r="F26" s="7">
        <f t="shared" si="0"/>
        <v>0.1</v>
      </c>
      <c r="G26" s="5" t="s">
        <v>46</v>
      </c>
      <c r="H26" s="8">
        <v>46680</v>
      </c>
      <c r="I26" s="9">
        <v>8</v>
      </c>
      <c r="J26" s="5" t="str">
        <f t="shared" si="1"/>
        <v>Current</v>
      </c>
      <c r="K26" s="4" t="s">
        <v>84</v>
      </c>
      <c r="L26" s="4" t="s">
        <v>73</v>
      </c>
      <c r="M26" s="4" t="s">
        <v>41</v>
      </c>
      <c r="N26" s="5" t="s">
        <v>42</v>
      </c>
      <c r="O26" s="10">
        <f t="shared" si="2"/>
        <v>92000</v>
      </c>
      <c r="P26" s="19"/>
      <c r="Q26" s="19"/>
      <c r="R26" s="19"/>
      <c r="S26" s="19"/>
    </row>
    <row r="27" spans="2:19" ht="13.5" customHeight="1" x14ac:dyDescent="0.2">
      <c r="B27" s="11" t="s">
        <v>85</v>
      </c>
      <c r="C27" s="11" t="s">
        <v>59</v>
      </c>
      <c r="D27" s="12" t="s">
        <v>43</v>
      </c>
      <c r="E27" s="13">
        <v>480000</v>
      </c>
      <c r="F27" s="14">
        <f t="shared" si="0"/>
        <v>0.85</v>
      </c>
      <c r="G27" s="12" t="s">
        <v>38</v>
      </c>
      <c r="H27" s="15">
        <v>46580</v>
      </c>
      <c r="I27" s="16">
        <v>15</v>
      </c>
      <c r="J27" s="12" t="str">
        <f t="shared" si="1"/>
        <v>Current</v>
      </c>
      <c r="K27" s="11" t="s">
        <v>86</v>
      </c>
      <c r="L27" s="11" t="s">
        <v>69</v>
      </c>
      <c r="M27" s="11" t="s">
        <v>87</v>
      </c>
      <c r="N27" s="12" t="s">
        <v>56</v>
      </c>
      <c r="O27" s="17">
        <f t="shared" si="2"/>
        <v>408000</v>
      </c>
      <c r="P27" s="19"/>
      <c r="Q27" s="19"/>
      <c r="R27" s="19"/>
      <c r="S27" s="19"/>
    </row>
    <row r="28" spans="2:19" ht="13.5" customHeight="1" x14ac:dyDescent="0.2">
      <c r="B28" s="4" t="s">
        <v>88</v>
      </c>
      <c r="C28" s="4" t="s">
        <v>45</v>
      </c>
      <c r="D28" s="5" t="s">
        <v>20</v>
      </c>
      <c r="E28" s="6">
        <v>370000</v>
      </c>
      <c r="F28" s="7">
        <f t="shared" si="0"/>
        <v>0.35</v>
      </c>
      <c r="G28" s="5" t="s">
        <v>60</v>
      </c>
      <c r="H28" s="8">
        <v>46652</v>
      </c>
      <c r="I28" s="9">
        <v>24</v>
      </c>
      <c r="J28" s="5" t="str">
        <f t="shared" si="1"/>
        <v>Current</v>
      </c>
      <c r="K28" s="4" t="s">
        <v>89</v>
      </c>
      <c r="L28" s="4" t="s">
        <v>62</v>
      </c>
      <c r="M28" s="4" t="s">
        <v>49</v>
      </c>
      <c r="N28" s="5" t="s">
        <v>42</v>
      </c>
      <c r="O28" s="10">
        <f t="shared" si="2"/>
        <v>129499.99999999999</v>
      </c>
      <c r="P28" s="19"/>
      <c r="Q28" s="19"/>
      <c r="R28" s="19"/>
      <c r="S28" s="19"/>
    </row>
    <row r="29" spans="2:19" ht="13.5" customHeight="1" x14ac:dyDescent="0.2">
      <c r="B29" s="11" t="s">
        <v>90</v>
      </c>
      <c r="C29" s="11" t="s">
        <v>37</v>
      </c>
      <c r="D29" s="12" t="s">
        <v>18</v>
      </c>
      <c r="E29" s="13">
        <v>580000</v>
      </c>
      <c r="F29" s="14">
        <f t="shared" si="0"/>
        <v>0.2</v>
      </c>
      <c r="G29" s="12" t="s">
        <v>46</v>
      </c>
      <c r="H29" s="15">
        <v>46607</v>
      </c>
      <c r="I29" s="16">
        <v>36</v>
      </c>
      <c r="J29" s="12" t="str">
        <f t="shared" si="1"/>
        <v>STALE</v>
      </c>
      <c r="K29" s="11" t="s">
        <v>91</v>
      </c>
      <c r="L29" s="11" t="s">
        <v>40</v>
      </c>
      <c r="M29" s="11" t="s">
        <v>77</v>
      </c>
      <c r="N29" s="12" t="s">
        <v>63</v>
      </c>
      <c r="O29" s="17">
        <f t="shared" si="2"/>
        <v>116000</v>
      </c>
      <c r="P29" s="19"/>
      <c r="Q29" s="19"/>
      <c r="R29" s="19"/>
      <c r="S29" s="19"/>
    </row>
    <row r="30" spans="2:19" ht="13.5" customHeight="1" x14ac:dyDescent="0.2">
      <c r="B30" s="4" t="s">
        <v>92</v>
      </c>
      <c r="C30" s="4" t="s">
        <v>52</v>
      </c>
      <c r="D30" s="5" t="s">
        <v>22</v>
      </c>
      <c r="E30" s="6">
        <v>430000</v>
      </c>
      <c r="F30" s="7">
        <f t="shared" si="0"/>
        <v>0.55000000000000004</v>
      </c>
      <c r="G30" s="5" t="s">
        <v>60</v>
      </c>
      <c r="H30" s="8">
        <v>46635</v>
      </c>
      <c r="I30" s="9">
        <v>29</v>
      </c>
      <c r="J30" s="5" t="str">
        <f t="shared" si="1"/>
        <v>Current</v>
      </c>
      <c r="K30" s="4" t="s">
        <v>93</v>
      </c>
      <c r="L30" s="4" t="s">
        <v>48</v>
      </c>
      <c r="M30" s="4" t="s">
        <v>55</v>
      </c>
      <c r="N30" s="5" t="s">
        <v>56</v>
      </c>
      <c r="O30" s="10">
        <f t="shared" si="2"/>
        <v>236500.00000000003</v>
      </c>
      <c r="P30" s="19"/>
      <c r="Q30" s="19"/>
      <c r="R30" s="19"/>
      <c r="S30" s="19"/>
    </row>
    <row r="31" spans="2:19" ht="13.5" customHeight="1" x14ac:dyDescent="0.2">
      <c r="B31" s="11" t="s">
        <v>94</v>
      </c>
      <c r="C31" s="11" t="s">
        <v>59</v>
      </c>
      <c r="D31" s="12" t="s">
        <v>35</v>
      </c>
      <c r="E31" s="13">
        <v>1250000</v>
      </c>
      <c r="F31" s="14">
        <f t="shared" si="0"/>
        <v>0.7</v>
      </c>
      <c r="G31" s="12" t="s">
        <v>38</v>
      </c>
      <c r="H31" s="15">
        <v>46621</v>
      </c>
      <c r="I31" s="16">
        <v>22</v>
      </c>
      <c r="J31" s="12" t="str">
        <f t="shared" si="1"/>
        <v>Current</v>
      </c>
      <c r="K31" s="11" t="s">
        <v>95</v>
      </c>
      <c r="L31" s="11" t="s">
        <v>62</v>
      </c>
      <c r="M31" s="11" t="s">
        <v>41</v>
      </c>
      <c r="N31" s="12" t="s">
        <v>42</v>
      </c>
      <c r="O31" s="17">
        <f t="shared" si="2"/>
        <v>875000</v>
      </c>
      <c r="P31" s="19"/>
      <c r="Q31" s="19"/>
      <c r="R31" s="19"/>
      <c r="S31" s="19"/>
    </row>
    <row r="32" spans="2:19" ht="13.5" customHeight="1" x14ac:dyDescent="0.2">
      <c r="B32" s="4" t="s">
        <v>96</v>
      </c>
      <c r="C32" s="4" t="s">
        <v>37</v>
      </c>
      <c r="D32" s="5" t="s">
        <v>50</v>
      </c>
      <c r="E32" s="6">
        <v>980000</v>
      </c>
      <c r="F32" s="7">
        <f t="shared" si="0"/>
        <v>1</v>
      </c>
      <c r="G32" s="5" t="s">
        <v>97</v>
      </c>
      <c r="H32" s="8">
        <v>46548</v>
      </c>
      <c r="I32" s="9">
        <v>72</v>
      </c>
      <c r="J32" s="5" t="str">
        <f t="shared" si="1"/>
        <v>Closed</v>
      </c>
      <c r="K32" s="4" t="s">
        <v>98</v>
      </c>
      <c r="L32" s="4" t="s">
        <v>40</v>
      </c>
      <c r="M32" s="4" t="s">
        <v>41</v>
      </c>
      <c r="N32" s="5" t="s">
        <v>56</v>
      </c>
      <c r="O32" s="10">
        <f t="shared" si="2"/>
        <v>980000</v>
      </c>
      <c r="P32" s="19"/>
      <c r="Q32" s="19"/>
      <c r="R32" s="19"/>
      <c r="S32" s="19"/>
    </row>
    <row r="33" spans="2:19" ht="13.5" customHeight="1" x14ac:dyDescent="0.2">
      <c r="B33" s="11" t="s">
        <v>99</v>
      </c>
      <c r="C33" s="11" t="s">
        <v>45</v>
      </c>
      <c r="D33" s="12" t="s">
        <v>50</v>
      </c>
      <c r="E33" s="13">
        <v>720000</v>
      </c>
      <c r="F33" s="14">
        <f t="shared" si="0"/>
        <v>1</v>
      </c>
      <c r="G33" s="12" t="s">
        <v>97</v>
      </c>
      <c r="H33" s="15">
        <v>46553</v>
      </c>
      <c r="I33" s="16">
        <v>81</v>
      </c>
      <c r="J33" s="12" t="str">
        <f t="shared" si="1"/>
        <v>Closed</v>
      </c>
      <c r="K33" s="11" t="s">
        <v>100</v>
      </c>
      <c r="L33" s="11" t="s">
        <v>62</v>
      </c>
      <c r="M33" s="11" t="s">
        <v>49</v>
      </c>
      <c r="N33" s="12" t="s">
        <v>56</v>
      </c>
      <c r="O33" s="17">
        <f t="shared" si="2"/>
        <v>720000</v>
      </c>
      <c r="P33" s="19"/>
      <c r="Q33" s="19"/>
      <c r="R33" s="19"/>
      <c r="S33" s="19"/>
    </row>
    <row r="34" spans="2:19" ht="13.5" customHeight="1" x14ac:dyDescent="0.2">
      <c r="B34" s="4" t="s">
        <v>101</v>
      </c>
      <c r="C34" s="4" t="s">
        <v>52</v>
      </c>
      <c r="D34" s="5" t="s">
        <v>50</v>
      </c>
      <c r="E34" s="6">
        <v>640000</v>
      </c>
      <c r="F34" s="7">
        <f t="shared" si="0"/>
        <v>1</v>
      </c>
      <c r="G34" s="5" t="s">
        <v>97</v>
      </c>
      <c r="H34" s="8">
        <v>46558</v>
      </c>
      <c r="I34" s="9">
        <v>65</v>
      </c>
      <c r="J34" s="5" t="str">
        <f t="shared" si="1"/>
        <v>Closed</v>
      </c>
      <c r="K34" s="4" t="s">
        <v>102</v>
      </c>
      <c r="L34" s="4" t="s">
        <v>48</v>
      </c>
      <c r="M34" s="4" t="s">
        <v>55</v>
      </c>
      <c r="N34" s="5" t="s">
        <v>56</v>
      </c>
      <c r="O34" s="10">
        <f t="shared" si="2"/>
        <v>640000</v>
      </c>
      <c r="P34" s="19"/>
      <c r="Q34" s="19"/>
      <c r="R34" s="19"/>
      <c r="S34" s="19"/>
    </row>
    <row r="35" spans="2:19" ht="13.5" customHeight="1" x14ac:dyDescent="0.2">
      <c r="B35" s="11" t="s">
        <v>103</v>
      </c>
      <c r="C35" s="11" t="s">
        <v>59</v>
      </c>
      <c r="D35" s="12" t="s">
        <v>50</v>
      </c>
      <c r="E35" s="13">
        <v>890000</v>
      </c>
      <c r="F35" s="14">
        <f t="shared" si="0"/>
        <v>1</v>
      </c>
      <c r="G35" s="12" t="s">
        <v>97</v>
      </c>
      <c r="H35" s="15">
        <v>46563</v>
      </c>
      <c r="I35" s="16">
        <v>88</v>
      </c>
      <c r="J35" s="12" t="str">
        <f t="shared" si="1"/>
        <v>Closed</v>
      </c>
      <c r="K35" s="11" t="s">
        <v>104</v>
      </c>
      <c r="L35" s="11" t="s">
        <v>54</v>
      </c>
      <c r="M35" s="11" t="s">
        <v>77</v>
      </c>
      <c r="N35" s="12" t="s">
        <v>56</v>
      </c>
      <c r="O35" s="17">
        <f t="shared" si="2"/>
        <v>890000</v>
      </c>
      <c r="P35" s="19"/>
      <c r="Q35" s="19"/>
      <c r="R35" s="19"/>
      <c r="S35" s="19"/>
    </row>
    <row r="36" spans="2:19" ht="13.5" customHeight="1" x14ac:dyDescent="0.2">
      <c r="B36" s="4" t="s">
        <v>105</v>
      </c>
      <c r="C36" s="4" t="s">
        <v>37</v>
      </c>
      <c r="D36" s="5" t="s">
        <v>57</v>
      </c>
      <c r="E36" s="6">
        <v>240000</v>
      </c>
      <c r="F36" s="7">
        <f t="shared" si="0"/>
        <v>0</v>
      </c>
      <c r="G36" s="5" t="s">
        <v>97</v>
      </c>
      <c r="H36" s="8">
        <v>46550</v>
      </c>
      <c r="I36" s="9">
        <v>54</v>
      </c>
      <c r="J36" s="5" t="str">
        <f t="shared" si="1"/>
        <v>Closed</v>
      </c>
      <c r="K36" s="4" t="s">
        <v>106</v>
      </c>
      <c r="L36" s="4" t="s">
        <v>73</v>
      </c>
      <c r="M36" s="4" t="s">
        <v>87</v>
      </c>
      <c r="N36" s="5" t="s">
        <v>63</v>
      </c>
      <c r="O36" s="10">
        <f t="shared" si="2"/>
        <v>0</v>
      </c>
      <c r="P36" s="19"/>
      <c r="Q36" s="19"/>
      <c r="R36" s="19"/>
      <c r="S36" s="19"/>
    </row>
    <row r="37" spans="2:19" ht="13.5" customHeight="1" x14ac:dyDescent="0.2">
      <c r="B37" s="11" t="s">
        <v>107</v>
      </c>
      <c r="C37" s="11" t="s">
        <v>45</v>
      </c>
      <c r="D37" s="12" t="s">
        <v>57</v>
      </c>
      <c r="E37" s="13">
        <v>390000</v>
      </c>
      <c r="F37" s="14">
        <f t="shared" si="0"/>
        <v>0</v>
      </c>
      <c r="G37" s="12" t="s">
        <v>97</v>
      </c>
      <c r="H37" s="15">
        <v>46556</v>
      </c>
      <c r="I37" s="16">
        <v>60</v>
      </c>
      <c r="J37" s="12" t="str">
        <f t="shared" si="1"/>
        <v>Closed</v>
      </c>
      <c r="K37" s="11" t="s">
        <v>108</v>
      </c>
      <c r="L37" s="11" t="s">
        <v>69</v>
      </c>
      <c r="M37" s="11" t="s">
        <v>87</v>
      </c>
      <c r="N37" s="12" t="s">
        <v>63</v>
      </c>
      <c r="O37" s="17">
        <f t="shared" si="2"/>
        <v>0</v>
      </c>
      <c r="P37" s="19"/>
      <c r="Q37" s="19"/>
      <c r="R37" s="19"/>
      <c r="S37" s="19"/>
    </row>
    <row r="38" spans="2:19" ht="13.5" customHeight="1" x14ac:dyDescent="0.2">
      <c r="B38" s="4" t="s">
        <v>109</v>
      </c>
      <c r="C38" s="4" t="s">
        <v>52</v>
      </c>
      <c r="D38" s="5" t="s">
        <v>17</v>
      </c>
      <c r="E38" s="6">
        <v>300000</v>
      </c>
      <c r="F38" s="7">
        <f t="shared" si="0"/>
        <v>0.1</v>
      </c>
      <c r="G38" s="5" t="s">
        <v>46</v>
      </c>
      <c r="H38" s="8">
        <v>46658</v>
      </c>
      <c r="I38" s="9">
        <v>8</v>
      </c>
      <c r="J38" s="5" t="str">
        <f t="shared" si="1"/>
        <v>Current</v>
      </c>
      <c r="K38" s="4" t="s">
        <v>110</v>
      </c>
      <c r="L38" s="4" t="s">
        <v>54</v>
      </c>
      <c r="M38" s="4" t="s">
        <v>49</v>
      </c>
      <c r="N38" s="5" t="s">
        <v>42</v>
      </c>
      <c r="O38" s="10">
        <f t="shared" si="2"/>
        <v>30000</v>
      </c>
      <c r="P38" s="19"/>
      <c r="Q38" s="19"/>
      <c r="R38" s="19"/>
      <c r="S38" s="19"/>
    </row>
    <row r="39" spans="2:19" ht="13.5" customHeight="1" x14ac:dyDescent="0.2">
      <c r="B39" s="11" t="s">
        <v>111</v>
      </c>
      <c r="C39" s="11" t="s">
        <v>59</v>
      </c>
      <c r="D39" s="12" t="s">
        <v>35</v>
      </c>
      <c r="E39" s="13">
        <v>560000</v>
      </c>
      <c r="F39" s="14">
        <f t="shared" si="0"/>
        <v>0.7</v>
      </c>
      <c r="G39" s="12" t="s">
        <v>60</v>
      </c>
      <c r="H39" s="15">
        <v>46642</v>
      </c>
      <c r="I39" s="16">
        <v>33</v>
      </c>
      <c r="J39" s="12" t="str">
        <f t="shared" si="1"/>
        <v>STALE</v>
      </c>
      <c r="K39" s="11" t="s">
        <v>112</v>
      </c>
      <c r="L39" s="11" t="s">
        <v>62</v>
      </c>
      <c r="M39" s="11" t="s">
        <v>49</v>
      </c>
      <c r="N39" s="12" t="s">
        <v>63</v>
      </c>
      <c r="O39" s="17">
        <f t="shared" si="2"/>
        <v>392000</v>
      </c>
      <c r="P39" s="19"/>
      <c r="Q39" s="19"/>
      <c r="R39" s="19"/>
      <c r="S39" s="19"/>
    </row>
    <row r="40" spans="2:19" ht="13.5" customHeight="1" x14ac:dyDescent="0.2"/>
    <row r="41" spans="2:19" ht="13.5" customHeight="1" x14ac:dyDescent="0.2"/>
    <row r="42" spans="2:19" ht="13.5" customHeight="1" x14ac:dyDescent="0.2"/>
    <row r="43" spans="2:19" ht="13.5" customHeight="1" x14ac:dyDescent="0.2"/>
    <row r="44" spans="2:19" ht="13.5" customHeight="1" x14ac:dyDescent="0.2"/>
    <row r="45" spans="2:19" ht="13.5" customHeight="1" x14ac:dyDescent="0.2"/>
    <row r="46" spans="2:19" ht="13.5" customHeight="1" x14ac:dyDescent="0.2"/>
    <row r="47" spans="2:19" ht="13.5" customHeight="1" x14ac:dyDescent="0.2"/>
    <row r="48" spans="2:19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  <row r="944" ht="13.5" customHeight="1" x14ac:dyDescent="0.2"/>
    <row r="945" ht="13.5" customHeight="1" x14ac:dyDescent="0.2"/>
    <row r="946" ht="13.5" customHeight="1" x14ac:dyDescent="0.2"/>
    <row r="947" ht="13.5" customHeight="1" x14ac:dyDescent="0.2"/>
    <row r="948" ht="13.5" customHeight="1" x14ac:dyDescent="0.2"/>
    <row r="949" ht="13.5" customHeight="1" x14ac:dyDescent="0.2"/>
    <row r="950" ht="13.5" customHeight="1" x14ac:dyDescent="0.2"/>
    <row r="951" ht="13.5" customHeight="1" x14ac:dyDescent="0.2"/>
    <row r="952" ht="13.5" customHeight="1" x14ac:dyDescent="0.2"/>
    <row r="953" ht="13.5" customHeight="1" x14ac:dyDescent="0.2"/>
    <row r="954" ht="13.5" customHeight="1" x14ac:dyDescent="0.2"/>
    <row r="955" ht="13.5" customHeight="1" x14ac:dyDescent="0.2"/>
    <row r="956" ht="13.5" customHeight="1" x14ac:dyDescent="0.2"/>
    <row r="957" ht="13.5" customHeight="1" x14ac:dyDescent="0.2"/>
    <row r="958" ht="13.5" customHeight="1" x14ac:dyDescent="0.2"/>
    <row r="959" ht="13.5" customHeight="1" x14ac:dyDescent="0.2"/>
    <row r="960" ht="13.5" customHeight="1" x14ac:dyDescent="0.2"/>
    <row r="961" ht="13.5" customHeight="1" x14ac:dyDescent="0.2"/>
    <row r="962" ht="13.5" customHeight="1" x14ac:dyDescent="0.2"/>
    <row r="963" ht="13.5" customHeight="1" x14ac:dyDescent="0.2"/>
    <row r="964" ht="13.5" customHeight="1" x14ac:dyDescent="0.2"/>
    <row r="965" ht="13.5" customHeight="1" x14ac:dyDescent="0.2"/>
    <row r="966" ht="13.5" customHeight="1" x14ac:dyDescent="0.2"/>
    <row r="967" ht="13.5" customHeight="1" x14ac:dyDescent="0.2"/>
    <row r="968" ht="13.5" customHeight="1" x14ac:dyDescent="0.2"/>
    <row r="969" ht="13.5" customHeight="1" x14ac:dyDescent="0.2"/>
    <row r="970" ht="13.5" customHeight="1" x14ac:dyDescent="0.2"/>
    <row r="971" ht="13.5" customHeight="1" x14ac:dyDescent="0.2"/>
    <row r="972" ht="13.5" customHeight="1" x14ac:dyDescent="0.2"/>
    <row r="973" ht="13.5" customHeight="1" x14ac:dyDescent="0.2"/>
    <row r="974" ht="13.5" customHeight="1" x14ac:dyDescent="0.2"/>
    <row r="975" ht="13.5" customHeight="1" x14ac:dyDescent="0.2"/>
    <row r="976" ht="13.5" customHeight="1" x14ac:dyDescent="0.2"/>
    <row r="977" ht="13.5" customHeight="1" x14ac:dyDescent="0.2"/>
    <row r="978" ht="13.5" customHeight="1" x14ac:dyDescent="0.2"/>
    <row r="979" ht="13.5" customHeight="1" x14ac:dyDescent="0.2"/>
    <row r="980" ht="13.5" customHeight="1" x14ac:dyDescent="0.2"/>
    <row r="981" ht="13.5" customHeight="1" x14ac:dyDescent="0.2"/>
    <row r="982" ht="13.5" customHeight="1" x14ac:dyDescent="0.2"/>
    <row r="983" ht="13.5" customHeight="1" x14ac:dyDescent="0.2"/>
    <row r="984" ht="13.5" customHeight="1" x14ac:dyDescent="0.2"/>
    <row r="985" ht="13.5" customHeight="1" x14ac:dyDescent="0.2"/>
    <row r="986" ht="13.5" customHeight="1" x14ac:dyDescent="0.2"/>
    <row r="987" ht="13.5" customHeight="1" x14ac:dyDescent="0.2"/>
    <row r="988" ht="13.5" customHeight="1" x14ac:dyDescent="0.2"/>
    <row r="989" ht="13.5" customHeight="1" x14ac:dyDescent="0.2"/>
    <row r="990" ht="13.5" customHeight="1" x14ac:dyDescent="0.2"/>
    <row r="991" ht="13.5" customHeight="1" x14ac:dyDescent="0.2"/>
    <row r="992" ht="13.5" customHeight="1" x14ac:dyDescent="0.2"/>
    <row r="993" ht="13.5" customHeight="1" x14ac:dyDescent="0.2"/>
    <row r="994" ht="13.5" customHeight="1" x14ac:dyDescent="0.2"/>
    <row r="995" ht="13.5" customHeight="1" x14ac:dyDescent="0.2"/>
    <row r="996" ht="13.5" customHeight="1" x14ac:dyDescent="0.2"/>
    <row r="997" ht="13.5" customHeight="1" x14ac:dyDescent="0.2"/>
    <row r="998" ht="13.5" customHeight="1" x14ac:dyDescent="0.2"/>
    <row r="999" ht="13.5" customHeight="1" x14ac:dyDescent="0.2"/>
  </sheetData>
  <mergeCells count="29">
    <mergeCell ref="Q4:R4"/>
    <mergeCell ref="Q5:R5"/>
    <mergeCell ref="Q6:R6"/>
    <mergeCell ref="Q7:R7"/>
    <mergeCell ref="Q20:S20"/>
    <mergeCell ref="Q21:R21"/>
    <mergeCell ref="Q22:R22"/>
    <mergeCell ref="Q23:R23"/>
    <mergeCell ref="B2:O2"/>
    <mergeCell ref="Q2:S3"/>
    <mergeCell ref="B3:O3"/>
    <mergeCell ref="B5:D5"/>
    <mergeCell ref="E5:G5"/>
    <mergeCell ref="H5:J5"/>
    <mergeCell ref="K5:M5"/>
    <mergeCell ref="B9:D9"/>
    <mergeCell ref="B10:D11"/>
    <mergeCell ref="E10:G11"/>
    <mergeCell ref="H10:J11"/>
    <mergeCell ref="K10:M11"/>
    <mergeCell ref="B13:O13"/>
    <mergeCell ref="B14:O14"/>
    <mergeCell ref="B6:D7"/>
    <mergeCell ref="E6:G7"/>
    <mergeCell ref="H6:J7"/>
    <mergeCell ref="K6:M7"/>
    <mergeCell ref="E9:G9"/>
    <mergeCell ref="H9:J9"/>
    <mergeCell ref="K9:M9"/>
  </mergeCells>
  <conditionalFormatting sqref="D16:D39">
    <cfRule type="containsText" dxfId="16" priority="1" operator="containsText" text="Discovery">
      <formula>NOT(ISERROR(SEARCH(("Discovery"),(D16))))</formula>
    </cfRule>
    <cfRule type="containsText" dxfId="15" priority="2" operator="containsText" text="Qualification">
      <formula>NOT(ISERROR(SEARCH(("Qualification"),(D16))))</formula>
    </cfRule>
    <cfRule type="containsText" dxfId="14" priority="3" operator="containsText" text="Solution Fit">
      <formula>NOT(ISERROR(SEARCH(("Solution Fit"),(D16))))</formula>
    </cfRule>
    <cfRule type="containsText" dxfId="13" priority="4" operator="containsText" text="Technical Validation">
      <formula>NOT(ISERROR(SEARCH(("Technical Validation"),(D16))))</formula>
    </cfRule>
    <cfRule type="containsText" dxfId="12" priority="5" operator="containsText" text="Proposal">
      <formula>NOT(ISERROR(SEARCH(("Proposal"),(D16))))</formula>
    </cfRule>
    <cfRule type="containsText" dxfId="11" priority="6" operator="containsText" text="Negotiation">
      <formula>NOT(ISERROR(SEARCH(("Negotiation"),(D16))))</formula>
    </cfRule>
    <cfRule type="containsText" dxfId="10" priority="7" operator="containsText" text="Closed Won">
      <formula>NOT(ISERROR(SEARCH(("Closed Won"),(D16))))</formula>
    </cfRule>
    <cfRule type="containsText" dxfId="9" priority="8" operator="containsText" text="Closed Lost">
      <formula>NOT(ISERROR(SEARCH(("Closed Lost"),(D16))))</formula>
    </cfRule>
  </conditionalFormatting>
  <conditionalFormatting sqref="G16:G39">
    <cfRule type="containsText" dxfId="8" priority="9" operator="containsText" text="Commit">
      <formula>NOT(ISERROR(SEARCH(("Commit"),(G16))))</formula>
    </cfRule>
    <cfRule type="containsText" dxfId="7" priority="10" operator="containsText" text="Best Case">
      <formula>NOT(ISERROR(SEARCH(("Best Case"),(G16))))</formula>
    </cfRule>
    <cfRule type="containsText" dxfId="6" priority="11" operator="containsText" text="Pipeline">
      <formula>NOT(ISERROR(SEARCH(("Pipeline"),(G16))))</formula>
    </cfRule>
  </conditionalFormatting>
  <conditionalFormatting sqref="J16:J39">
    <cfRule type="containsText" dxfId="5" priority="12" operator="containsText" text="STALE">
      <formula>NOT(ISERROR(SEARCH(("STALE"),(J16))))</formula>
    </cfRule>
    <cfRule type="containsText" dxfId="4" priority="13" operator="containsText" text="Current">
      <formula>NOT(ISERROR(SEARCH(("Current"),(J16))))</formula>
    </cfRule>
    <cfRule type="containsText" dxfId="3" priority="14" operator="containsText" text="Closed">
      <formula>NOT(ISERROR(SEARCH(("Closed"),(J16))))</formula>
    </cfRule>
  </conditionalFormatting>
  <conditionalFormatting sqref="N16:N39">
    <cfRule type="containsText" dxfId="2" priority="15" operator="containsText" text="High">
      <formula>NOT(ISERROR(SEARCH(("High"),(N16))))</formula>
    </cfRule>
    <cfRule type="containsText" dxfId="1" priority="16" operator="containsText" text="Medium">
      <formula>NOT(ISERROR(SEARCH(("Medium"),(N16))))</formula>
    </cfRule>
    <cfRule type="containsText" dxfId="0" priority="17" operator="containsText" text="Low">
      <formula>NOT(ISERROR(SEARCH(("Low"),(N16))))</formula>
    </cfRule>
  </conditionalFormatting>
  <dataValidations count="3">
    <dataValidation type="list" allowBlank="1" sqref="G16:G39" xr:uid="{00000000-0002-0000-0000-000000000000}">
      <formula1>"Pipeline,Best Case,Commit,Closed"</formula1>
    </dataValidation>
    <dataValidation type="list" allowBlank="1" sqref="D16:D39" xr:uid="{00000000-0002-0000-0000-000001000000}">
      <formula1>"Discovery,Qualification,Solution Fit,Technical Validation,Proposal,Negotiation,Closed Won,Closed Lost"</formula1>
    </dataValidation>
    <dataValidation type="list" allowBlank="1" sqref="N16:N39" xr:uid="{00000000-0002-0000-0000-000002000000}">
      <formula1>"Low,Medium,High"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Pipeline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