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/>
  </mc:AlternateContent>
  <xr:revisionPtr revIDLastSave="0" documentId="8_{D9C3F420-002B-804E-AFCD-CB271D7BD177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Annual" sheetId="1" r:id="rId1"/>
    <sheet name="Month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7" i="2" l="1"/>
  <c r="X67" i="2" s="1"/>
  <c r="V66" i="2"/>
  <c r="X66" i="2" s="1"/>
  <c r="V65" i="2"/>
  <c r="X65" i="2" s="1"/>
  <c r="V64" i="2"/>
  <c r="V63" i="2"/>
  <c r="X63" i="2" s="1"/>
  <c r="V62" i="2"/>
  <c r="X62" i="2" s="1"/>
  <c r="V61" i="2"/>
  <c r="W61" i="2" s="1"/>
  <c r="V60" i="2"/>
  <c r="X60" i="2" s="1"/>
  <c r="V59" i="2"/>
  <c r="X59" i="2" s="1"/>
  <c r="V58" i="2"/>
  <c r="W58" i="2" s="1"/>
  <c r="T3" i="2"/>
  <c r="X2" i="2"/>
  <c r="S51" i="1"/>
  <c r="S55" i="1" s="1"/>
  <c r="K51" i="1"/>
  <c r="L63" i="1" s="1"/>
  <c r="C51" i="1"/>
  <c r="H61" i="1" s="1"/>
  <c r="H44" i="1"/>
  <c r="G44" i="1"/>
  <c r="F44" i="1"/>
  <c r="E44" i="1"/>
  <c r="E42" i="1"/>
  <c r="S36" i="1"/>
  <c r="U44" i="1" s="1"/>
  <c r="K36" i="1"/>
  <c r="O44" i="1" s="1"/>
  <c r="C36" i="1"/>
  <c r="I48" i="1" s="1"/>
  <c r="H33" i="1"/>
  <c r="S21" i="1"/>
  <c r="S31" i="1" s="1"/>
  <c r="K21" i="1"/>
  <c r="N33" i="1" s="1"/>
  <c r="C21" i="1"/>
  <c r="G33" i="1" s="1"/>
  <c r="N18" i="1"/>
  <c r="M18" i="1"/>
  <c r="X16" i="1"/>
  <c r="W16" i="1"/>
  <c r="V16" i="1"/>
  <c r="U16" i="1"/>
  <c r="T16" i="1"/>
  <c r="V14" i="1"/>
  <c r="T14" i="1"/>
  <c r="S14" i="1"/>
  <c r="Q14" i="1"/>
  <c r="P14" i="1"/>
  <c r="O14" i="1"/>
  <c r="N14" i="1"/>
  <c r="K14" i="1"/>
  <c r="S12" i="1"/>
  <c r="O12" i="1"/>
  <c r="K12" i="1"/>
  <c r="H12" i="1"/>
  <c r="F12" i="1"/>
  <c r="E12" i="1"/>
  <c r="D12" i="1"/>
  <c r="T10" i="1"/>
  <c r="C10" i="1"/>
  <c r="V8" i="1"/>
  <c r="T8" i="1"/>
  <c r="S8" i="1"/>
  <c r="O8" i="1"/>
  <c r="N8" i="1"/>
  <c r="S6" i="1"/>
  <c r="Y18" i="1" s="1"/>
  <c r="K6" i="1"/>
  <c r="Q16" i="1" s="1"/>
  <c r="C6" i="1"/>
  <c r="G18" i="1" s="1"/>
  <c r="C2" i="1"/>
  <c r="K30" i="2" l="1"/>
  <c r="H27" i="1"/>
  <c r="E23" i="1"/>
  <c r="I33" i="1"/>
  <c r="Q27" i="1"/>
  <c r="G23" i="1"/>
  <c r="T27" i="1"/>
  <c r="I44" i="1"/>
  <c r="P18" i="1"/>
  <c r="M29" i="1"/>
  <c r="C38" i="1"/>
  <c r="W63" i="2"/>
  <c r="F8" i="1"/>
  <c r="L10" i="1"/>
  <c r="U12" i="1"/>
  <c r="K16" i="1"/>
  <c r="Q18" i="1"/>
  <c r="T23" i="1"/>
  <c r="N29" i="1"/>
  <c r="D38" i="1"/>
  <c r="G8" i="1"/>
  <c r="M10" i="1"/>
  <c r="V12" i="1"/>
  <c r="L16" i="1"/>
  <c r="V23" i="1"/>
  <c r="P29" i="1"/>
  <c r="E38" i="1"/>
  <c r="H8" i="1"/>
  <c r="N10" i="1"/>
  <c r="C14" i="1"/>
  <c r="N16" i="1"/>
  <c r="T18" i="1"/>
  <c r="P25" i="1"/>
  <c r="E31" i="1"/>
  <c r="G38" i="1"/>
  <c r="Q53" i="1"/>
  <c r="F27" i="1"/>
  <c r="K31" i="1"/>
  <c r="P27" i="1"/>
  <c r="K33" i="1"/>
  <c r="P23" i="1"/>
  <c r="K29" i="1"/>
  <c r="F10" i="1"/>
  <c r="O18" i="1"/>
  <c r="E48" i="1"/>
  <c r="S18" i="1"/>
  <c r="K8" i="1"/>
  <c r="Q10" i="1"/>
  <c r="D14" i="1"/>
  <c r="O16" i="1"/>
  <c r="V18" i="1"/>
  <c r="C27" i="1"/>
  <c r="F31" i="1"/>
  <c r="C42" i="1"/>
  <c r="T53" i="1"/>
  <c r="H31" i="1"/>
  <c r="G27" i="1"/>
  <c r="F23" i="1"/>
  <c r="D10" i="1"/>
  <c r="H46" i="1"/>
  <c r="Q23" i="1"/>
  <c r="L29" i="1"/>
  <c r="K10" i="1"/>
  <c r="T12" i="1"/>
  <c r="F16" i="1"/>
  <c r="S23" i="1"/>
  <c r="L8" i="1"/>
  <c r="S10" i="1"/>
  <c r="G14" i="1"/>
  <c r="S16" i="1"/>
  <c r="W18" i="1"/>
  <c r="D27" i="1"/>
  <c r="G31" i="1"/>
  <c r="D42" i="1"/>
  <c r="Y63" i="1"/>
  <c r="I8" i="1"/>
  <c r="G10" i="1"/>
  <c r="G12" i="1"/>
  <c r="H23" i="1"/>
  <c r="E27" i="1"/>
  <c r="T42" i="1"/>
  <c r="U55" i="1"/>
  <c r="H25" i="1"/>
  <c r="C29" i="1"/>
  <c r="H38" i="1"/>
  <c r="W8" i="1"/>
  <c r="V10" i="1"/>
  <c r="W12" i="1"/>
  <c r="W14" i="1"/>
  <c r="Y16" i="1"/>
  <c r="M25" i="1"/>
  <c r="D46" i="1"/>
  <c r="D8" i="1"/>
  <c r="X8" i="1"/>
  <c r="W10" i="1"/>
  <c r="X12" i="1"/>
  <c r="C16" i="1"/>
  <c r="K18" i="1"/>
  <c r="C23" i="1"/>
  <c r="N25" i="1"/>
  <c r="H29" i="1"/>
  <c r="C33" i="1"/>
  <c r="H40" i="1"/>
  <c r="E46" i="1"/>
  <c r="U59" i="1"/>
  <c r="T55" i="1"/>
  <c r="Y55" i="1"/>
  <c r="I25" i="1"/>
  <c r="L31" i="1"/>
  <c r="C46" i="1"/>
  <c r="E59" i="1"/>
  <c r="D29" i="1"/>
  <c r="Q31" i="1"/>
  <c r="G40" i="1"/>
  <c r="T59" i="1"/>
  <c r="E8" i="1"/>
  <c r="Y8" i="1"/>
  <c r="C12" i="1"/>
  <c r="Y12" i="1"/>
  <c r="E16" i="1"/>
  <c r="L18" i="1"/>
  <c r="D23" i="1"/>
  <c r="O25" i="1"/>
  <c r="I29" i="1"/>
  <c r="D33" i="1"/>
  <c r="I40" i="1"/>
  <c r="G46" i="1"/>
  <c r="D63" i="1"/>
  <c r="E63" i="1"/>
  <c r="X61" i="2"/>
  <c r="O42" i="1"/>
  <c r="O48" i="1"/>
  <c r="U53" i="1"/>
  <c r="V55" i="1"/>
  <c r="H59" i="1"/>
  <c r="F63" i="1"/>
  <c r="N42" i="1"/>
  <c r="K48" i="1"/>
  <c r="L48" i="1"/>
  <c r="F59" i="1"/>
  <c r="P42" i="1"/>
  <c r="K40" i="1"/>
  <c r="Q42" i="1"/>
  <c r="P48" i="1"/>
  <c r="Y53" i="1"/>
  <c r="X55" i="1"/>
  <c r="I59" i="1"/>
  <c r="H63" i="1"/>
  <c r="C55" i="1"/>
  <c r="I63" i="1"/>
  <c r="O40" i="1"/>
  <c r="E55" i="1"/>
  <c r="M38" i="1"/>
  <c r="P40" i="1"/>
  <c r="N46" i="1"/>
  <c r="D53" i="1"/>
  <c r="F55" i="1"/>
  <c r="N57" i="1"/>
  <c r="X59" i="1"/>
  <c r="D57" i="1"/>
  <c r="I57" i="1"/>
  <c r="Y59" i="1"/>
  <c r="H35" i="2"/>
  <c r="W65" i="2"/>
  <c r="M46" i="1"/>
  <c r="Q57" i="1"/>
  <c r="L40" i="1"/>
  <c r="V59" i="1"/>
  <c r="N38" i="1"/>
  <c r="O46" i="1"/>
  <c r="E53" i="1"/>
  <c r="H55" i="1"/>
  <c r="V50" i="2"/>
  <c r="P38" i="1"/>
  <c r="K44" i="1"/>
  <c r="L53" i="1"/>
  <c r="L55" i="1"/>
  <c r="T57" i="1"/>
  <c r="I61" i="1"/>
  <c r="L12" i="1"/>
  <c r="C25" i="1"/>
  <c r="K27" i="1"/>
  <c r="C31" i="1"/>
  <c r="L33" i="1"/>
  <c r="Q38" i="1"/>
  <c r="G42" i="1"/>
  <c r="L44" i="1"/>
  <c r="F48" i="1"/>
  <c r="M53" i="1"/>
  <c r="M55" i="1"/>
  <c r="Y57" i="1"/>
  <c r="L61" i="1"/>
  <c r="X58" i="2"/>
  <c r="W66" i="2"/>
  <c r="O10" i="1"/>
  <c r="L14" i="1"/>
  <c r="H16" i="1"/>
  <c r="D18" i="1"/>
  <c r="U8" i="1"/>
  <c r="P10" i="1"/>
  <c r="N12" i="1"/>
  <c r="M14" i="1"/>
  <c r="I16" i="1"/>
  <c r="F18" i="1"/>
  <c r="D25" i="1"/>
  <c r="L27" i="1"/>
  <c r="D31" i="1"/>
  <c r="E40" i="1"/>
  <c r="H42" i="1"/>
  <c r="M44" i="1"/>
  <c r="G48" i="1"/>
  <c r="N53" i="1"/>
  <c r="Q55" i="1"/>
  <c r="C59" i="1"/>
  <c r="Y61" i="1"/>
  <c r="M40" i="1"/>
  <c r="D55" i="1"/>
  <c r="P57" i="1"/>
  <c r="O38" i="1"/>
  <c r="Q46" i="1"/>
  <c r="I53" i="1"/>
  <c r="I55" i="1"/>
  <c r="D61" i="1"/>
  <c r="G16" i="1"/>
  <c r="C18" i="1"/>
  <c r="C8" i="1"/>
  <c r="F40" i="1"/>
  <c r="M42" i="1"/>
  <c r="H48" i="1"/>
  <c r="P53" i="1"/>
  <c r="D59" i="1"/>
  <c r="C63" i="1"/>
  <c r="T48" i="1"/>
  <c r="T44" i="1"/>
  <c r="T40" i="1"/>
  <c r="S48" i="1"/>
  <c r="S44" i="1"/>
  <c r="S40" i="1"/>
  <c r="Y46" i="1"/>
  <c r="Y42" i="1"/>
  <c r="Y38" i="1"/>
  <c r="V46" i="1"/>
  <c r="V42" i="1"/>
  <c r="V38" i="1"/>
  <c r="W38" i="1"/>
  <c r="W40" i="1"/>
  <c r="X38" i="1"/>
  <c r="U42" i="1"/>
  <c r="S46" i="1"/>
  <c r="X40" i="1"/>
  <c r="Y40" i="1"/>
  <c r="W42" i="1"/>
  <c r="W44" i="1"/>
  <c r="U48" i="1"/>
  <c r="Q35" i="2"/>
  <c r="X42" i="1"/>
  <c r="X44" i="1"/>
  <c r="U46" i="1"/>
  <c r="V48" i="1"/>
  <c r="K10" i="2"/>
  <c r="V44" i="1"/>
  <c r="O31" i="1"/>
  <c r="O27" i="1"/>
  <c r="O23" i="1"/>
  <c r="N31" i="1"/>
  <c r="N27" i="1"/>
  <c r="N23" i="1"/>
  <c r="M31" i="1"/>
  <c r="M27" i="1"/>
  <c r="M23" i="1"/>
  <c r="Q33" i="1"/>
  <c r="Q29" i="1"/>
  <c r="Q25" i="1"/>
  <c r="U23" i="1"/>
  <c r="S25" i="1"/>
  <c r="S27" i="1"/>
  <c r="O29" i="1"/>
  <c r="P31" i="1"/>
  <c r="M33" i="1"/>
  <c r="Y44" i="1"/>
  <c r="W46" i="1"/>
  <c r="W48" i="1"/>
  <c r="N10" i="2"/>
  <c r="X46" i="1"/>
  <c r="X48" i="1"/>
  <c r="Q10" i="2"/>
  <c r="V54" i="2"/>
  <c r="W23" i="1"/>
  <c r="X25" i="1"/>
  <c r="U27" i="1"/>
  <c r="S29" i="1"/>
  <c r="O33" i="1"/>
  <c r="Y48" i="1"/>
  <c r="T10" i="2"/>
  <c r="X64" i="2"/>
  <c r="W64" i="2"/>
  <c r="V49" i="2"/>
  <c r="H30" i="2"/>
  <c r="H20" i="2"/>
  <c r="H10" i="2"/>
  <c r="V44" i="2"/>
  <c r="E30" i="2"/>
  <c r="E20" i="2"/>
  <c r="E10" i="2"/>
  <c r="V53" i="2"/>
  <c r="B30" i="2"/>
  <c r="B20" i="2"/>
  <c r="B10" i="2"/>
  <c r="V48" i="2"/>
  <c r="T35" i="2"/>
  <c r="T25" i="2"/>
  <c r="T15" i="2"/>
  <c r="B8" i="2"/>
  <c r="V52" i="2"/>
  <c r="N35" i="2"/>
  <c r="N25" i="2"/>
  <c r="N15" i="2"/>
  <c r="K35" i="2"/>
  <c r="K25" i="2"/>
  <c r="K15" i="2"/>
  <c r="V47" i="2"/>
  <c r="V56" i="2"/>
  <c r="V51" i="2"/>
  <c r="E35" i="2"/>
  <c r="E25" i="2"/>
  <c r="E15" i="2"/>
  <c r="V46" i="2"/>
  <c r="B35" i="2"/>
  <c r="V55" i="2"/>
  <c r="T30" i="2"/>
  <c r="T20" i="2"/>
  <c r="W33" i="1"/>
  <c r="W29" i="1"/>
  <c r="W25" i="1"/>
  <c r="V33" i="1"/>
  <c r="V29" i="1"/>
  <c r="V25" i="1"/>
  <c r="U33" i="1"/>
  <c r="U29" i="1"/>
  <c r="U25" i="1"/>
  <c r="Y31" i="1"/>
  <c r="Y27" i="1"/>
  <c r="Y23" i="1"/>
  <c r="T25" i="1"/>
  <c r="X23" i="1"/>
  <c r="T29" i="1"/>
  <c r="P33" i="1"/>
  <c r="K61" i="1"/>
  <c r="N30" i="2"/>
  <c r="Y25" i="1"/>
  <c r="T31" i="1"/>
  <c r="W27" i="1"/>
  <c r="X29" i="1"/>
  <c r="U31" i="1"/>
  <c r="S33" i="1"/>
  <c r="P63" i="1"/>
  <c r="P59" i="1"/>
  <c r="P55" i="1"/>
  <c r="O63" i="1"/>
  <c r="O59" i="1"/>
  <c r="O55" i="1"/>
  <c r="M59" i="1"/>
  <c r="N63" i="1"/>
  <c r="N59" i="1"/>
  <c r="N55" i="1"/>
  <c r="M63" i="1"/>
  <c r="K63" i="1"/>
  <c r="K59" i="1"/>
  <c r="K55" i="1"/>
  <c r="O61" i="1"/>
  <c r="O57" i="1"/>
  <c r="O53" i="1"/>
  <c r="Q63" i="1"/>
  <c r="B25" i="2"/>
  <c r="Q30" i="2"/>
  <c r="V57" i="2"/>
  <c r="X27" i="1"/>
  <c r="Y29" i="1"/>
  <c r="V31" i="1"/>
  <c r="T33" i="1"/>
  <c r="X61" i="1"/>
  <c r="X57" i="1"/>
  <c r="X53" i="1"/>
  <c r="W61" i="1"/>
  <c r="W57" i="1"/>
  <c r="W53" i="1"/>
  <c r="U61" i="1"/>
  <c r="U57" i="1"/>
  <c r="V61" i="1"/>
  <c r="V57" i="1"/>
  <c r="V53" i="1"/>
  <c r="S61" i="1"/>
  <c r="S57" i="1"/>
  <c r="S53" i="1"/>
  <c r="W63" i="1"/>
  <c r="W59" i="1"/>
  <c r="W55" i="1"/>
  <c r="M61" i="1"/>
  <c r="S63" i="1"/>
  <c r="B15" i="2"/>
  <c r="N20" i="2"/>
  <c r="H25" i="2"/>
  <c r="W31" i="1"/>
  <c r="X33" i="1"/>
  <c r="N61" i="1"/>
  <c r="T63" i="1"/>
  <c r="H15" i="2"/>
  <c r="Q20" i="2"/>
  <c r="Q25" i="2"/>
  <c r="V45" i="2"/>
  <c r="T46" i="1"/>
  <c r="X31" i="1"/>
  <c r="Y33" i="1"/>
  <c r="S38" i="1"/>
  <c r="K57" i="1"/>
  <c r="L59" i="1"/>
  <c r="P61" i="1"/>
  <c r="U63" i="1"/>
  <c r="Q15" i="2"/>
  <c r="V27" i="1"/>
  <c r="K23" i="1"/>
  <c r="D48" i="1"/>
  <c r="D44" i="1"/>
  <c r="D40" i="1"/>
  <c r="C48" i="1"/>
  <c r="C44" i="1"/>
  <c r="C40" i="1"/>
  <c r="I46" i="1"/>
  <c r="I42" i="1"/>
  <c r="I38" i="1"/>
  <c r="F46" i="1"/>
  <c r="F42" i="1"/>
  <c r="F38" i="1"/>
  <c r="T38" i="1"/>
  <c r="U40" i="1"/>
  <c r="L57" i="1"/>
  <c r="Q59" i="1"/>
  <c r="Q61" i="1"/>
  <c r="V63" i="1"/>
  <c r="W59" i="2"/>
  <c r="K20" i="2"/>
  <c r="K25" i="1"/>
  <c r="I18" i="1"/>
  <c r="I14" i="1"/>
  <c r="I10" i="1"/>
  <c r="H18" i="1"/>
  <c r="H14" i="1"/>
  <c r="H10" i="1"/>
  <c r="E18" i="1"/>
  <c r="E14" i="1"/>
  <c r="E10" i="1"/>
  <c r="I12" i="1"/>
  <c r="F14" i="1"/>
  <c r="D16" i="1"/>
  <c r="L23" i="1"/>
  <c r="L25" i="1"/>
  <c r="L46" i="1"/>
  <c r="L42" i="1"/>
  <c r="L38" i="1"/>
  <c r="K46" i="1"/>
  <c r="K42" i="1"/>
  <c r="K38" i="1"/>
  <c r="Q48" i="1"/>
  <c r="Q44" i="1"/>
  <c r="Q40" i="1"/>
  <c r="N48" i="1"/>
  <c r="N44" i="1"/>
  <c r="N40" i="1"/>
  <c r="U38" i="1"/>
  <c r="V40" i="1"/>
  <c r="S42" i="1"/>
  <c r="P44" i="1"/>
  <c r="P46" i="1"/>
  <c r="M48" i="1"/>
  <c r="K53" i="1"/>
  <c r="M57" i="1"/>
  <c r="S59" i="1"/>
  <c r="T61" i="1"/>
  <c r="X63" i="1"/>
  <c r="G55" i="1"/>
  <c r="G59" i="1"/>
  <c r="G63" i="1"/>
  <c r="W60" i="2"/>
  <c r="M8" i="1"/>
  <c r="U10" i="1"/>
  <c r="M12" i="1"/>
  <c r="U14" i="1"/>
  <c r="M16" i="1"/>
  <c r="U18" i="1"/>
  <c r="I23" i="1"/>
  <c r="I27" i="1"/>
  <c r="I31" i="1"/>
  <c r="C53" i="1"/>
  <c r="C57" i="1"/>
  <c r="C61" i="1"/>
  <c r="P8" i="1"/>
  <c r="X10" i="1"/>
  <c r="P12" i="1"/>
  <c r="X14" i="1"/>
  <c r="P16" i="1"/>
  <c r="X18" i="1"/>
  <c r="E25" i="1"/>
  <c r="E29" i="1"/>
  <c r="E33" i="1"/>
  <c r="F53" i="1"/>
  <c r="F57" i="1"/>
  <c r="F61" i="1"/>
  <c r="W62" i="2"/>
  <c r="E57" i="1"/>
  <c r="E61" i="1"/>
  <c r="Q8" i="1"/>
  <c r="Y10" i="1"/>
  <c r="Q12" i="1"/>
  <c r="Y14" i="1"/>
  <c r="F25" i="1"/>
  <c r="F29" i="1"/>
  <c r="F33" i="1"/>
  <c r="G53" i="1"/>
  <c r="G57" i="1"/>
  <c r="G61" i="1"/>
  <c r="W67" i="2"/>
  <c r="G25" i="1"/>
  <c r="G29" i="1"/>
  <c r="H53" i="1"/>
  <c r="H57" i="1"/>
  <c r="W50" i="2" l="1"/>
  <c r="X50" i="2" s="1"/>
  <c r="W51" i="2"/>
  <c r="X51" i="2" s="1"/>
  <c r="W48" i="2"/>
  <c r="X48" i="2" s="1"/>
  <c r="W47" i="2"/>
  <c r="X47" i="2" s="1"/>
  <c r="W53" i="2"/>
  <c r="X53" i="2" s="1"/>
  <c r="W56" i="2"/>
  <c r="X56" i="2" s="1"/>
  <c r="W55" i="2"/>
  <c r="X55" i="2" s="1"/>
  <c r="W44" i="2"/>
  <c r="X44" i="2" s="1"/>
  <c r="E11" i="2" s="1" a="1"/>
  <c r="E11" i="2" s="1"/>
  <c r="W52" i="2"/>
  <c r="X52" i="2" s="1"/>
  <c r="W54" i="2"/>
  <c r="X54" i="2" s="1"/>
  <c r="W46" i="2"/>
  <c r="X46" i="2" s="1"/>
  <c r="W49" i="2"/>
  <c r="X49" i="2" s="1"/>
  <c r="W57" i="2"/>
  <c r="X57" i="2" s="1"/>
  <c r="W45" i="2"/>
  <c r="X45" i="2" s="1"/>
  <c r="H19" i="2" l="1" a="1"/>
  <c r="H19" i="2" s="1"/>
  <c r="H13" i="2" a="1"/>
  <c r="H13" i="2" s="1"/>
  <c r="Q11" i="2" a="1"/>
  <c r="Q11" i="2" s="1"/>
  <c r="T27" i="2" a="1"/>
  <c r="T27" i="2" s="1"/>
  <c r="T17" i="2" a="1"/>
  <c r="T17" i="2" s="1"/>
  <c r="T39" i="2" a="1"/>
  <c r="T39" i="2" s="1"/>
  <c r="K14" i="2" a="1"/>
  <c r="K14" i="2" s="1"/>
  <c r="E34" i="2" a="1"/>
  <c r="E34" i="2" s="1"/>
  <c r="K12" i="2" a="1"/>
  <c r="K12" i="2" s="1"/>
  <c r="Q33" i="2" a="1"/>
  <c r="Q33" i="2" s="1"/>
  <c r="K23" i="2" a="1"/>
  <c r="K23" i="2" s="1"/>
  <c r="Q39" i="2" a="1"/>
  <c r="Q39" i="2" s="1"/>
  <c r="T19" i="2" a="1"/>
  <c r="T19" i="2" s="1"/>
  <c r="T18" i="2" a="1"/>
  <c r="T18" i="2" s="1"/>
  <c r="H11" i="2" a="1"/>
  <c r="H11" i="2" s="1"/>
  <c r="Q14" i="2" a="1"/>
  <c r="Q14" i="2" s="1"/>
  <c r="T26" i="2" a="1"/>
  <c r="T26" i="2" s="1"/>
  <c r="T16" i="2" a="1"/>
  <c r="T16" i="2" s="1"/>
  <c r="T38" i="2" a="1"/>
  <c r="T38" i="2" s="1"/>
  <c r="H33" i="2" a="1"/>
  <c r="H33" i="2" s="1"/>
  <c r="B19" i="2" a="1"/>
  <c r="B19" i="2" s="1"/>
  <c r="K28" i="2" a="1"/>
  <c r="K28" i="2" s="1"/>
  <c r="Q26" i="2" a="1"/>
  <c r="Q26" i="2" s="1"/>
  <c r="H22" i="2" a="1"/>
  <c r="H22" i="2" s="1"/>
  <c r="N16" i="2" a="1"/>
  <c r="N16" i="2" s="1"/>
  <c r="E18" i="2" a="1"/>
  <c r="E18" i="2" s="1"/>
  <c r="N37" i="2" a="1"/>
  <c r="N37" i="2" s="1"/>
  <c r="N11" i="2" a="1"/>
  <c r="N11" i="2" s="1"/>
  <c r="E37" i="2" a="1"/>
  <c r="E37" i="2" s="1"/>
  <c r="K22" i="2" a="1"/>
  <c r="K22" i="2" s="1"/>
  <c r="Q38" i="2" a="1"/>
  <c r="Q38" i="2" s="1"/>
  <c r="N31" i="2" a="1"/>
  <c r="N31" i="2" s="1"/>
  <c r="H14" i="2" a="1"/>
  <c r="H14" i="2" s="1"/>
  <c r="Q12" i="2" a="1"/>
  <c r="Q12" i="2" s="1"/>
  <c r="H34" i="2" a="1"/>
  <c r="H34" i="2" s="1"/>
  <c r="T37" i="2" a="1"/>
  <c r="T37" i="2" s="1"/>
  <c r="T22" i="2" a="1"/>
  <c r="T22" i="2" s="1"/>
  <c r="K13" i="2" a="1"/>
  <c r="K13" i="2" s="1"/>
  <c r="B17" i="2" a="1"/>
  <c r="B17" i="2" s="1"/>
  <c r="K36" i="2" a="1"/>
  <c r="K36" i="2" s="1"/>
  <c r="E28" i="2" a="1"/>
  <c r="E28" i="2" s="1"/>
  <c r="N34" i="2" a="1"/>
  <c r="N34" i="2" s="1"/>
  <c r="T11" i="2" a="1"/>
  <c r="T11" i="2" s="1"/>
  <c r="E19" i="2" a="1"/>
  <c r="E19" i="2" s="1"/>
  <c r="E14" i="2" a="1"/>
  <c r="E14" i="2" s="1"/>
  <c r="E39" i="2" a="1"/>
  <c r="E39" i="2" s="1"/>
  <c r="B36" i="2" a="1"/>
  <c r="B36" i="2" s="1"/>
  <c r="H12" i="2" a="1"/>
  <c r="H12" i="2" s="1"/>
  <c r="Q13" i="2" a="1"/>
  <c r="Q13" i="2" s="1"/>
  <c r="H31" i="2" a="1"/>
  <c r="H31" i="2" s="1"/>
  <c r="T36" i="2" a="1"/>
  <c r="T36" i="2" s="1"/>
  <c r="Q28" i="2" a="1"/>
  <c r="Q28" i="2" s="1"/>
  <c r="K29" i="2" a="1"/>
  <c r="K29" i="2" s="1"/>
  <c r="Q23" i="2" a="1"/>
  <c r="Q23" i="2" s="1"/>
  <c r="H23" i="2" a="1"/>
  <c r="H23" i="2" s="1"/>
  <c r="K26" i="2" a="1"/>
  <c r="K26" i="2" s="1"/>
  <c r="Q21" i="2" a="1"/>
  <c r="Q21" i="2" s="1"/>
  <c r="B39" i="2" a="1"/>
  <c r="B39" i="2" s="1"/>
  <c r="Q32" i="2" a="1"/>
  <c r="Q32" i="2" s="1"/>
  <c r="E27" i="2" a="1"/>
  <c r="E27" i="2" s="1"/>
  <c r="E23" i="2" a="1"/>
  <c r="E23" i="2" s="1"/>
  <c r="B33" i="2" a="1"/>
  <c r="B33" i="2" s="1"/>
  <c r="T28" i="2" a="1"/>
  <c r="T28" i="2" s="1"/>
  <c r="Q29" i="2" a="1"/>
  <c r="Q29" i="2" s="1"/>
  <c r="H32" i="2" a="1"/>
  <c r="H32" i="2" s="1"/>
  <c r="K39" i="2" a="1"/>
  <c r="K39" i="2" s="1"/>
  <c r="E31" i="2" a="1"/>
  <c r="E31" i="2" s="1"/>
  <c r="T21" i="2" a="1"/>
  <c r="T21" i="2" s="1"/>
  <c r="N17" i="2" a="1"/>
  <c r="N17" i="2" s="1"/>
  <c r="E16" i="2" a="1"/>
  <c r="E16" i="2" s="1"/>
  <c r="K11" i="2" a="1"/>
  <c r="K11" i="2" s="1"/>
  <c r="T34" i="2" a="1"/>
  <c r="T34" i="2" s="1"/>
  <c r="E38" i="2" a="1"/>
  <c r="E38" i="2" s="1"/>
  <c r="N33" i="2" a="1"/>
  <c r="N33" i="2" s="1"/>
  <c r="H26" i="2" a="1"/>
  <c r="H26" i="2" s="1"/>
  <c r="N32" i="2" a="1"/>
  <c r="N32" i="2" s="1"/>
  <c r="E22" i="2" a="1"/>
  <c r="E22" i="2" s="1"/>
  <c r="E36" i="2" a="1"/>
  <c r="E36" i="2" s="1"/>
  <c r="B26" i="2" a="1"/>
  <c r="B26" i="2" s="1"/>
  <c r="K16" i="2" a="1"/>
  <c r="K16" i="2" s="1"/>
  <c r="T23" i="2" a="1"/>
  <c r="T23" i="2" s="1"/>
  <c r="Q16" i="2" a="1"/>
  <c r="Q16" i="2" s="1"/>
  <c r="E32" i="2" a="1"/>
  <c r="E32" i="2" s="1"/>
  <c r="H21" i="2" a="1"/>
  <c r="H21" i="2" s="1"/>
  <c r="B18" i="2" a="1"/>
  <c r="B18" i="2" s="1"/>
  <c r="K27" i="2" a="1"/>
  <c r="K27" i="2" s="1"/>
  <c r="Q24" i="2" a="1"/>
  <c r="Q24" i="2" s="1"/>
  <c r="H24" i="2" a="1"/>
  <c r="H24" i="2" s="1"/>
  <c r="N19" i="2" a="1"/>
  <c r="N19" i="2" s="1"/>
  <c r="E17" i="2" a="1"/>
  <c r="E17" i="2" s="1"/>
  <c r="B38" i="2" a="1"/>
  <c r="B38" i="2" s="1"/>
  <c r="B34" i="2" a="1"/>
  <c r="B34" i="2" s="1"/>
  <c r="T29" i="2" a="1"/>
  <c r="T29" i="2" s="1"/>
  <c r="K21" i="2" a="1"/>
  <c r="K21" i="2" s="1"/>
  <c r="B22" i="2" a="1"/>
  <c r="B22" i="2" s="1"/>
  <c r="B12" i="2" a="1"/>
  <c r="B12" i="2" s="1"/>
  <c r="Q27" i="2" a="1"/>
  <c r="Q27" i="2" s="1"/>
  <c r="E13" i="2" a="1"/>
  <c r="E13" i="2" s="1"/>
  <c r="T33" i="2" a="1"/>
  <c r="T33" i="2" s="1"/>
  <c r="B37" i="2" a="1"/>
  <c r="B37" i="2" s="1"/>
  <c r="N36" i="2" a="1"/>
  <c r="N36" i="2" s="1"/>
  <c r="B21" i="2" a="1"/>
  <c r="B21" i="2" s="1"/>
  <c r="B11" i="2" a="1"/>
  <c r="B11" i="2" s="1"/>
  <c r="K38" i="2" a="1"/>
  <c r="K38" i="2" s="1"/>
  <c r="Q22" i="2" a="1"/>
  <c r="Q22" i="2" s="1"/>
  <c r="K24" i="2" a="1"/>
  <c r="K24" i="2" s="1"/>
  <c r="N18" i="2" a="1"/>
  <c r="N18" i="2" s="1"/>
  <c r="T32" i="2" a="1"/>
  <c r="T32" i="2" s="1"/>
  <c r="T31" i="2" a="1"/>
  <c r="T31" i="2" s="1"/>
  <c r="N14" i="2" a="1"/>
  <c r="N14" i="2" s="1"/>
  <c r="T14" i="2" a="1"/>
  <c r="T14" i="2" s="1"/>
  <c r="Q34" i="2" a="1"/>
  <c r="Q34" i="2" s="1"/>
  <c r="K37" i="2" a="1"/>
  <c r="K37" i="2" s="1"/>
  <c r="E26" i="2" a="1"/>
  <c r="E26" i="2" s="1"/>
  <c r="T12" i="2" a="1"/>
  <c r="T12" i="2" s="1"/>
  <c r="N38" i="2" a="1"/>
  <c r="N38" i="2" s="1"/>
  <c r="N39" i="2" a="1"/>
  <c r="N39" i="2" s="1"/>
  <c r="E12" i="2" a="1"/>
  <c r="E12" i="2" s="1"/>
  <c r="N13" i="2" a="1"/>
  <c r="N13" i="2" s="1"/>
  <c r="T13" i="2" a="1"/>
  <c r="T13" i="2" s="1"/>
  <c r="Q31" i="2" a="1"/>
  <c r="Q31" i="2" s="1"/>
  <c r="B16" i="2" a="1"/>
  <c r="B16" i="2" s="1"/>
  <c r="E29" i="2" a="1"/>
  <c r="E29" i="2" s="1"/>
  <c r="N12" i="2" a="1"/>
  <c r="N12" i="2" s="1"/>
  <c r="H28" i="2" a="1"/>
  <c r="H28" i="2" s="1"/>
  <c r="B13" i="2" a="1"/>
  <c r="B13" i="2" s="1"/>
  <c r="B23" i="2" a="1"/>
  <c r="B23" i="2" s="1"/>
  <c r="E33" i="2" a="1"/>
  <c r="E33" i="2" s="1"/>
  <c r="Q17" i="2" a="1"/>
  <c r="Q17" i="2" s="1"/>
  <c r="T24" i="2" a="1"/>
  <c r="T24" i="2" s="1"/>
  <c r="K19" i="2" a="1"/>
  <c r="K19" i="2" s="1"/>
  <c r="B27" i="2" a="1"/>
  <c r="B27" i="2" s="1"/>
  <c r="B14" i="2" a="1"/>
  <c r="B14" i="2" s="1"/>
  <c r="B24" i="2" a="1"/>
  <c r="B24" i="2" s="1"/>
  <c r="N26" i="2" a="1"/>
  <c r="N26" i="2" s="1"/>
  <c r="Q18" i="2" a="1"/>
  <c r="Q18" i="2" s="1"/>
  <c r="N21" i="2" a="1"/>
  <c r="N21" i="2" s="1"/>
  <c r="K17" i="2" a="1"/>
  <c r="K17" i="2" s="1"/>
  <c r="B28" i="2" a="1"/>
  <c r="B28" i="2" s="1"/>
  <c r="H16" i="2" a="1"/>
  <c r="H16" i="2" s="1"/>
  <c r="N29" i="2" a="1"/>
  <c r="N29" i="2" s="1"/>
  <c r="Q19" i="2" a="1"/>
  <c r="Q19" i="2" s="1"/>
  <c r="N22" i="2" a="1"/>
  <c r="N22" i="2" s="1"/>
  <c r="K18" i="2" a="1"/>
  <c r="K18" i="2" s="1"/>
  <c r="B29" i="2" a="1"/>
  <c r="B29" i="2" s="1"/>
  <c r="H38" i="2" a="1"/>
  <c r="H38" i="2" s="1"/>
  <c r="K34" i="2" a="1"/>
  <c r="K34" i="2" s="1"/>
  <c r="K33" i="2" a="1"/>
  <c r="K33" i="2" s="1"/>
  <c r="K32" i="2" a="1"/>
  <c r="K32" i="2" s="1"/>
  <c r="K31" i="2" a="1"/>
  <c r="K31" i="2" s="1"/>
  <c r="H36" i="2" a="1"/>
  <c r="H36" i="2" s="1"/>
  <c r="H37" i="2" a="1"/>
  <c r="H37" i="2" s="1"/>
  <c r="H39" i="2" a="1"/>
  <c r="H39" i="2" s="1"/>
  <c r="N27" i="2" a="1"/>
  <c r="N27" i="2" s="1"/>
  <c r="E24" i="2" a="1"/>
  <c r="E24" i="2" s="1"/>
  <c r="N23" i="2" a="1"/>
  <c r="N23" i="2" s="1"/>
  <c r="H29" i="2" a="1"/>
  <c r="H29" i="2" s="1"/>
  <c r="B31" i="2" a="1"/>
  <c r="B31" i="2" s="1"/>
  <c r="Q36" i="2" a="1"/>
  <c r="Q36" i="2" s="1"/>
  <c r="H17" i="2" a="1"/>
  <c r="H17" i="2" s="1"/>
  <c r="S41" i="2"/>
  <c r="N28" i="2" a="1"/>
  <c r="N28" i="2" s="1"/>
  <c r="E21" i="2" a="1"/>
  <c r="E21" i="2" s="1"/>
  <c r="N24" i="2" a="1"/>
  <c r="N24" i="2" s="1"/>
  <c r="H27" i="2" a="1"/>
  <c r="H27" i="2" s="1"/>
  <c r="B32" i="2" a="1"/>
  <c r="B32" i="2" s="1"/>
  <c r="Q37" i="2" a="1"/>
  <c r="Q37" i="2" s="1"/>
  <c r="H18" i="2" a="1"/>
  <c r="H18" i="2" s="1"/>
</calcChain>
</file>

<file path=xl/sharedStrings.xml><?xml version="1.0" encoding="utf-8"?>
<sst xmlns="http://schemas.openxmlformats.org/spreadsheetml/2006/main" count="211" uniqueCount="81">
  <si>
    <t>YEAR</t>
  </si>
  <si>
    <t>Change the year in the yellow control. Dates recalculate automatically; add deadlines or milestones only in the yellow note rows.</t>
  </si>
  <si>
    <t>Q1</t>
  </si>
  <si>
    <t>Sun</t>
  </si>
  <si>
    <t>Mon</t>
  </si>
  <si>
    <t>Tue</t>
  </si>
  <si>
    <t>Wed</t>
  </si>
  <si>
    <t>Thu</t>
  </si>
  <si>
    <t>Fri</t>
  </si>
  <si>
    <t>Sat</t>
  </si>
  <si>
    <t>Q2</t>
  </si>
  <si>
    <t>Q3</t>
  </si>
  <si>
    <t>Q4</t>
  </si>
  <si>
    <t>Editable notes</t>
  </si>
  <si>
    <t>Weekend</t>
  </si>
  <si>
    <t>Today</t>
  </si>
  <si>
    <t>Dates recalculate; notes remain editable.</t>
  </si>
  <si>
    <t>Monthly Operating Calendar</t>
  </si>
  <si>
    <t>MONTH</t>
  </si>
  <si>
    <t>June</t>
  </si>
  <si>
    <t>Choose a month above. Edit the synthetic recurring schedule below: BD+ counts business days from month start, BD- counts backward from month end, Day uses a calendar day, and Override sets a one-time date.</t>
  </si>
  <si>
    <t>Accounting</t>
  </si>
  <si>
    <t>Close</t>
  </si>
  <si>
    <t>Planning</t>
  </si>
  <si>
    <t>Reporting</t>
  </si>
  <si>
    <t>Review</t>
  </si>
  <si>
    <t>Operations</t>
  </si>
  <si>
    <t>Sunday</t>
  </si>
  <si>
    <t>Monday</t>
  </si>
  <si>
    <t>Tuesday</t>
  </si>
  <si>
    <t>Wednesday</t>
  </si>
  <si>
    <t>Thursday</t>
  </si>
  <si>
    <t>Friday</t>
  </si>
  <si>
    <t>Saturday</t>
  </si>
  <si>
    <t>Four event slots are available per date. Role-based owners and examples are synthetic; replace them with your operating cadence.</t>
  </si>
  <si>
    <t>RECURRING MONTHLY OPERATIONS — EDITABLE SYNTHETIC STARTER SCHEDULE</t>
  </si>
  <si>
    <t>Rule</t>
  </si>
  <si>
    <t>Offset</t>
  </si>
  <si>
    <t>Category</t>
  </si>
  <si>
    <t>Activity</t>
  </si>
  <si>
    <t>Owner</t>
  </si>
  <si>
    <t>Time</t>
  </si>
  <si>
    <t>Status</t>
  </si>
  <si>
    <t>Override</t>
  </si>
  <si>
    <t>Due Date</t>
  </si>
  <si>
    <t>Slot</t>
  </si>
  <si>
    <t>Key</t>
  </si>
  <si>
    <t>BD+</t>
  </si>
  <si>
    <t>Prior-month data cutoff and close kickoff</t>
  </si>
  <si>
    <t>9:00 AM</t>
  </si>
  <si>
    <t>Planned</t>
  </si>
  <si>
    <t>Accruals and journal entries due</t>
  </si>
  <si>
    <t>3:00 PM</t>
  </si>
  <si>
    <t>Preliminary books closed</t>
  </si>
  <si>
    <t>Controller</t>
  </si>
  <si>
    <t>5:00 PM</t>
  </si>
  <si>
    <t>Flash results and first variance readout</t>
  </si>
  <si>
    <t>FP&amp;A</t>
  </si>
  <si>
    <t>12:00 PM</t>
  </si>
  <si>
    <t>Close and variance review</t>
  </si>
  <si>
    <t>Finance Leadership</t>
  </si>
  <si>
    <t>2:00 PM</t>
  </si>
  <si>
    <t>Forecast inputs open</t>
  </si>
  <si>
    <t>Department forecast submissions due</t>
  </si>
  <si>
    <t>Business Partners</t>
  </si>
  <si>
    <t>Day</t>
  </si>
  <si>
    <t>Forecast consolidation</t>
  </si>
  <si>
    <t>Forecast challenge session</t>
  </si>
  <si>
    <t>Management reporting draft</t>
  </si>
  <si>
    <t>KPI commentary due</t>
  </si>
  <si>
    <t>Metric Owners</t>
  </si>
  <si>
    <t>Monthly operating review</t>
  </si>
  <si>
    <t>Leadership</t>
  </si>
  <si>
    <t>10:00 AM</t>
  </si>
  <si>
    <t>BD-</t>
  </si>
  <si>
    <t>Next-month assumptions finalized</t>
  </si>
  <si>
    <t>Next-month readiness check</t>
  </si>
  <si>
    <t>Finance Operations</t>
  </si>
  <si>
    <t>4:00 PM</t>
  </si>
  <si>
    <t>Monthly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</si>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</sst>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"/>
    <numFmt numFmtId="166" formatCode="mmm\ d\,\ yyyy"/>
  </numFmts>
  <fonts count="32" x14ac:knownFonts="1">
    <font>
      <sz val="11"/>
      <color rgb="FF000000"/>
      <name val="Aptos Narrow"/>
      <scheme val="minor"/>
    </font>
    <font>
      <sz val="11"/>
      <color theme="1"/>
      <name val="Arial"/>
      <family val="2"/>
    </font>
    <font>
      <b/>
      <sz val="14"/>
      <color rgb="FFFFFFFF"/>
      <name val="Arial"/>
      <family val="2"/>
    </font>
    <font>
      <sz val="11"/>
      <name val="Aptos Narrow"/>
    </font>
    <font>
      <b/>
      <sz val="9"/>
      <color rgb="FFFFFFFF"/>
      <name val="Arial"/>
      <family val="2"/>
    </font>
    <font>
      <i/>
      <sz val="8"/>
      <color rgb="FF5B6570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8"/>
      <color rgb="FF5A2A00"/>
      <name val="Arial"/>
      <family val="2"/>
    </font>
    <font>
      <b/>
      <sz val="8"/>
      <color rgb="FF17212B"/>
      <name val="Arial"/>
      <family val="2"/>
    </font>
    <font>
      <sz val="7"/>
      <color rgb="FF7A5A00"/>
      <name val="Arial"/>
      <family val="2"/>
    </font>
    <font>
      <b/>
      <sz val="8"/>
      <color rgb="FF7A5A00"/>
      <name val="Arial"/>
      <family val="2"/>
    </font>
    <font>
      <b/>
      <sz val="8"/>
      <color rgb="FF25313C"/>
      <name val="Arial"/>
      <family val="2"/>
    </font>
    <font>
      <b/>
      <sz val="8"/>
      <color rgb="FF174A7E"/>
      <name val="Arial"/>
      <family val="2"/>
    </font>
    <font>
      <sz val="8"/>
      <color rgb="FF000000"/>
      <name val="Arial"/>
      <family val="2"/>
    </font>
    <font>
      <b/>
      <sz val="11"/>
      <color rgb="FF0000FF"/>
      <name val="Arial"/>
      <family val="2"/>
    </font>
    <font>
      <b/>
      <sz val="11"/>
      <color rgb="FF008000"/>
      <name val="Arial"/>
      <family val="2"/>
    </font>
    <font>
      <b/>
      <sz val="8"/>
      <color rgb="FF24557A"/>
      <name val="Arial"/>
      <family val="2"/>
    </font>
    <font>
      <b/>
      <sz val="8"/>
      <color rgb="FF9C2F27"/>
      <name val="Arial"/>
      <family val="2"/>
    </font>
    <font>
      <b/>
      <sz val="8"/>
      <color rgb="FF765800"/>
      <name val="Arial"/>
      <family val="2"/>
    </font>
    <font>
      <b/>
      <sz val="8"/>
      <color rgb="FF2E6B38"/>
      <name val="Arial"/>
      <family val="2"/>
    </font>
    <font>
      <b/>
      <sz val="8"/>
      <color rgb="FF68407A"/>
      <name val="Arial"/>
      <family val="2"/>
    </font>
    <font>
      <b/>
      <sz val="8"/>
      <color rgb="FF3F4B57"/>
      <name val="Arial"/>
      <family val="2"/>
    </font>
    <font>
      <b/>
      <sz val="13"/>
      <color rgb="FFFFFFFF"/>
      <name val="Arial"/>
      <family val="2"/>
    </font>
    <font>
      <b/>
      <sz val="9"/>
      <color rgb="FF25313C"/>
      <name val="Arial"/>
      <family val="2"/>
    </font>
    <font>
      <b/>
      <sz val="9"/>
      <color rgb="FF17212B"/>
      <name val="Arial"/>
      <family val="2"/>
    </font>
    <font>
      <sz val="7"/>
      <color rgb="FF17212B"/>
      <name val="Arial"/>
      <family val="2"/>
    </font>
    <font>
      <b/>
      <sz val="8"/>
      <color rgb="FF2E7D32"/>
      <name val="Arial"/>
      <family val="2"/>
    </font>
    <font>
      <sz val="8"/>
      <color rgb="FF0000FF"/>
      <name val="Arial"/>
      <family val="2"/>
    </font>
    <font>
      <b/>
      <sz val="16"/>
      <color rgb="FF0432FF"/>
      <name val="Arial"/>
      <family val="2"/>
    </font>
    <font>
      <i/>
      <sz val="10"/>
      <color rgb="FFFFF0E4"/>
      <name val="Arial"/>
      <family val="2"/>
    </font>
    <font>
      <i/>
      <sz val="11"/>
      <name val="Aptos Narrow"/>
    </font>
  </fonts>
  <fills count="22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  <fill>
      <patternFill patternType="solid">
        <fgColor rgb="FFC84E00"/>
        <bgColor rgb="FFC84E00"/>
      </patternFill>
    </fill>
    <fill>
      <patternFill patternType="solid">
        <fgColor rgb="FFFFF2CC"/>
        <bgColor rgb="FFFFF2CC"/>
      </patternFill>
    </fill>
    <fill>
      <patternFill patternType="solid">
        <fgColor rgb="FFF3F5F7"/>
        <bgColor rgb="FFF3F5F7"/>
      </patternFill>
    </fill>
    <fill>
      <patternFill patternType="solid">
        <fgColor rgb="FFFFF0E4"/>
        <bgColor rgb="FFFFF0E4"/>
      </patternFill>
    </fill>
    <fill>
      <patternFill patternType="solid">
        <fgColor rgb="FFE7EBEF"/>
        <bgColor rgb="FFE7EBEF"/>
      </patternFill>
    </fill>
    <fill>
      <patternFill patternType="solid">
        <fgColor rgb="FFFFF8F2"/>
        <bgColor rgb="FFFFF8F2"/>
      </patternFill>
    </fill>
    <fill>
      <patternFill patternType="solid">
        <fgColor rgb="FFDCEAF7"/>
        <bgColor rgb="FFDCEAF7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E8F1F8"/>
        <bgColor rgb="FFE8F1F8"/>
      </patternFill>
    </fill>
    <fill>
      <patternFill patternType="solid">
        <fgColor rgb="FFFCE8E6"/>
        <bgColor rgb="FFFCE8E6"/>
      </patternFill>
    </fill>
    <fill>
      <patternFill patternType="solid">
        <fgColor rgb="FFFFF4CC"/>
        <bgColor rgb="FFFFF4CC"/>
      </patternFill>
    </fill>
    <fill>
      <patternFill patternType="solid">
        <fgColor rgb="FFE8F5E9"/>
        <bgColor rgb="FFE8F5E9"/>
      </patternFill>
    </fill>
    <fill>
      <patternFill patternType="solid">
        <fgColor rgb="FFF1E8F7"/>
        <bgColor rgb="FFF1E8F7"/>
      </patternFill>
    </fill>
    <fill>
      <patternFill patternType="solid">
        <fgColor rgb="FFECEFF3"/>
        <bgColor rgb="FFECEFF3"/>
      </patternFill>
    </fill>
    <fill>
      <patternFill patternType="solid">
        <fgColor rgb="FFF3F5F7"/>
        <bgColor indexed="64"/>
      </patternFill>
    </fill>
    <fill>
      <patternFill patternType="solid">
        <fgColor rgb="FFC94E00"/>
        <bgColor rgb="FFC84E00"/>
      </patternFill>
    </fill>
    <fill>
      <patternFill patternType="solid">
        <fgColor rgb="FFC94E00"/>
        <bgColor indexed="64"/>
      </patternFill>
    </fill>
    <fill>
      <patternFill patternType="solid">
        <fgColor rgb="FFEE640B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84E00"/>
      </left>
      <right/>
      <top/>
      <bottom style="thin">
        <color rgb="FFC84E00"/>
      </bottom>
      <diagonal/>
    </border>
    <border>
      <left/>
      <right/>
      <top/>
      <bottom style="thin">
        <color rgb="FFC84E00"/>
      </bottom>
      <diagonal/>
    </border>
    <border>
      <left/>
      <right style="thin">
        <color rgb="FFC84E00"/>
      </right>
      <top/>
      <bottom style="thin">
        <color rgb="FFC84E00"/>
      </bottom>
      <diagonal/>
    </border>
    <border>
      <left style="thin">
        <color rgb="FFD9E0E6"/>
      </left>
      <right/>
      <top style="thin">
        <color rgb="FFD9E0E6"/>
      </top>
      <bottom style="thin">
        <color rgb="FFD9E0E6"/>
      </bottom>
      <diagonal/>
    </border>
    <border>
      <left/>
      <right/>
      <top style="thin">
        <color rgb="FFD9E0E6"/>
      </top>
      <bottom style="thin">
        <color rgb="FFD9E0E6"/>
      </bottom>
      <diagonal/>
    </border>
    <border>
      <left/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C84E00"/>
      </left>
      <right/>
      <top/>
      <bottom style="thin">
        <color rgb="FFD6C26E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rgb="FFC94E00"/>
      </left>
      <right style="thin">
        <color theme="0" tint="-4.9989318521683403E-2"/>
      </right>
      <top style="thin">
        <color rgb="FFC94E00"/>
      </top>
      <bottom/>
      <diagonal/>
    </border>
    <border>
      <left/>
      <right/>
      <top style="thin">
        <color rgb="FFC94E00"/>
      </top>
      <bottom/>
      <diagonal/>
    </border>
    <border>
      <left style="thin">
        <color rgb="FFC84E00"/>
      </left>
      <right/>
      <top style="thin">
        <color rgb="FFC94E00"/>
      </top>
      <bottom/>
      <diagonal/>
    </border>
    <border>
      <left/>
      <right style="thin">
        <color rgb="FFC84E00"/>
      </right>
      <top style="thin">
        <color rgb="FFC94E00"/>
      </top>
      <bottom/>
      <diagonal/>
    </border>
    <border>
      <left/>
      <right style="thin">
        <color rgb="FFC94E00"/>
      </right>
      <top style="thin">
        <color rgb="FFC94E00"/>
      </top>
      <bottom/>
      <diagonal/>
    </border>
    <border>
      <left style="thin">
        <color rgb="FFC94E00"/>
      </left>
      <right style="thin">
        <color theme="0" tint="-4.9989318521683403E-2"/>
      </right>
      <top/>
      <bottom/>
      <diagonal/>
    </border>
    <border>
      <left/>
      <right style="thin">
        <color rgb="FFC94E00"/>
      </right>
      <top/>
      <bottom style="thin">
        <color rgb="FFD6C26E"/>
      </bottom>
      <diagonal/>
    </border>
    <border>
      <left style="thin">
        <color rgb="FFC94E00"/>
      </left>
      <right style="thin">
        <color theme="0" tint="-4.9989318521683403E-2"/>
      </right>
      <top/>
      <bottom style="thin">
        <color rgb="FFC94E00"/>
      </bottom>
      <diagonal/>
    </border>
    <border>
      <left/>
      <right/>
      <top/>
      <bottom style="thin">
        <color rgb="FFC94E00"/>
      </bottom>
      <diagonal/>
    </border>
    <border>
      <left/>
      <right style="thin">
        <color rgb="FFC94E00"/>
      </right>
      <top/>
      <bottom style="thin">
        <color rgb="FFC94E00"/>
      </bottom>
      <diagonal/>
    </border>
    <border>
      <left style="thin">
        <color rgb="FFC94E00"/>
      </left>
      <right/>
      <top style="thin">
        <color rgb="FFC94E00"/>
      </top>
      <bottom style="thin">
        <color rgb="FFD9E0E6"/>
      </bottom>
      <diagonal/>
    </border>
    <border>
      <left/>
      <right/>
      <top style="thin">
        <color rgb="FFC94E00"/>
      </top>
      <bottom style="thin">
        <color rgb="FFD9E0E6"/>
      </bottom>
      <diagonal/>
    </border>
    <border>
      <left/>
      <right style="thin">
        <color rgb="FFC94E00"/>
      </right>
      <top style="thin">
        <color rgb="FFC94E00"/>
      </top>
      <bottom style="thin">
        <color rgb="FFD9E0E6"/>
      </bottom>
      <diagonal/>
    </border>
    <border>
      <left style="thin">
        <color rgb="FFC94E00"/>
      </left>
      <right/>
      <top style="thin">
        <color rgb="FFD6C26E"/>
      </top>
      <bottom style="thin">
        <color rgb="FFC94E00"/>
      </bottom>
      <diagonal/>
    </border>
    <border>
      <left/>
      <right/>
      <top style="thin">
        <color rgb="FFD6C26E"/>
      </top>
      <bottom style="thin">
        <color rgb="FFC94E00"/>
      </bottom>
      <diagonal/>
    </border>
    <border>
      <left/>
      <right style="thin">
        <color rgb="FFC94E00"/>
      </right>
      <top style="thin">
        <color rgb="FFD6C26E"/>
      </top>
      <bottom style="thin">
        <color rgb="FFC94E00"/>
      </bottom>
      <diagonal/>
    </border>
    <border>
      <left style="thin">
        <color rgb="FFC94E00"/>
      </left>
      <right/>
      <top style="thin">
        <color rgb="FFD9E0E6"/>
      </top>
      <bottom style="thin">
        <color rgb="FFC94E00"/>
      </bottom>
      <diagonal/>
    </border>
    <border>
      <left/>
      <right/>
      <top style="thin">
        <color rgb="FFD9E0E6"/>
      </top>
      <bottom style="thin">
        <color rgb="FFC94E00"/>
      </bottom>
      <diagonal/>
    </border>
    <border>
      <left/>
      <right style="thin">
        <color rgb="FFC94E00"/>
      </right>
      <top style="thin">
        <color rgb="FFD9E0E6"/>
      </top>
      <bottom style="thin">
        <color rgb="FFC94E00"/>
      </bottom>
      <diagonal/>
    </border>
    <border>
      <left style="thin">
        <color rgb="FFC94E00"/>
      </left>
      <right/>
      <top style="thin">
        <color rgb="FFC94E00"/>
      </top>
      <bottom/>
      <diagonal/>
    </border>
    <border>
      <left style="thin">
        <color rgb="FFC94E00"/>
      </left>
      <right/>
      <top/>
      <bottom/>
      <diagonal/>
    </border>
    <border>
      <left style="thin">
        <color rgb="FFC94E00"/>
      </left>
      <right/>
      <top/>
      <bottom style="thin">
        <color rgb="FFC94E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8" fillId="6" borderId="10" xfId="0" applyFont="1" applyFill="1" applyBorder="1" applyAlignment="1">
      <alignment horizontal="center" vertical="center"/>
    </xf>
    <xf numFmtId="165" fontId="9" fillId="7" borderId="10" xfId="0" applyNumberFormat="1" applyFont="1" applyFill="1" applyBorder="1" applyAlignment="1">
      <alignment horizontal="left" vertical="top"/>
    </xf>
    <xf numFmtId="165" fontId="9" fillId="8" borderId="10" xfId="0" applyNumberFormat="1" applyFont="1" applyFill="1" applyBorder="1" applyAlignment="1">
      <alignment horizontal="left" vertical="top"/>
    </xf>
    <xf numFmtId="0" fontId="10" fillId="4" borderId="10" xfId="0" applyFont="1" applyFill="1" applyBorder="1" applyAlignment="1">
      <alignment horizontal="left" vertical="top" wrapText="1"/>
    </xf>
    <xf numFmtId="0" fontId="8" fillId="6" borderId="10" xfId="0" applyFont="1" applyFill="1" applyBorder="1" applyAlignment="1">
      <alignment horizontal="center" vertical="center" wrapText="1"/>
    </xf>
    <xf numFmtId="0" fontId="28" fillId="10" borderId="10" xfId="0" applyFont="1" applyFill="1" applyBorder="1" applyAlignment="1">
      <alignment horizontal="left" vertical="center" wrapText="1"/>
    </xf>
    <xf numFmtId="0" fontId="28" fillId="10" borderId="10" xfId="0" applyFont="1" applyFill="1" applyBorder="1" applyAlignment="1">
      <alignment horizontal="center" vertical="center" wrapText="1"/>
    </xf>
    <xf numFmtId="166" fontId="28" fillId="10" borderId="10" xfId="0" applyNumberFormat="1" applyFont="1" applyFill="1" applyBorder="1" applyAlignment="1">
      <alignment horizontal="left" vertical="center" wrapText="1"/>
    </xf>
    <xf numFmtId="166" fontId="14" fillId="10" borderId="10" xfId="0" applyNumberFormat="1" applyFont="1" applyFill="1" applyBorder="1" applyAlignment="1">
      <alignment horizontal="left" vertical="center" wrapText="1"/>
    </xf>
    <xf numFmtId="0" fontId="14" fillId="10" borderId="10" xfId="0" applyFont="1" applyFill="1" applyBorder="1" applyAlignment="1">
      <alignment horizontal="left" vertical="center" wrapText="1"/>
    </xf>
    <xf numFmtId="0" fontId="28" fillId="8" borderId="10" xfId="0" applyFont="1" applyFill="1" applyBorder="1" applyAlignment="1">
      <alignment horizontal="left" vertical="center" wrapText="1"/>
    </xf>
    <xf numFmtId="0" fontId="28" fillId="8" borderId="10" xfId="0" applyFont="1" applyFill="1" applyBorder="1" applyAlignment="1">
      <alignment horizontal="center" vertical="center" wrapText="1"/>
    </xf>
    <xf numFmtId="166" fontId="28" fillId="8" borderId="10" xfId="0" applyNumberFormat="1" applyFont="1" applyFill="1" applyBorder="1" applyAlignment="1">
      <alignment horizontal="left" vertical="center" wrapText="1"/>
    </xf>
    <xf numFmtId="166" fontId="14" fillId="8" borderId="10" xfId="0" applyNumberFormat="1" applyFont="1" applyFill="1" applyBorder="1" applyAlignment="1">
      <alignment horizontal="left" vertical="center" wrapText="1"/>
    </xf>
    <xf numFmtId="0" fontId="14" fillId="8" borderId="10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center" vertical="center"/>
    </xf>
    <xf numFmtId="165" fontId="9" fillId="7" borderId="9" xfId="0" applyNumberFormat="1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 wrapText="1"/>
    </xf>
    <xf numFmtId="0" fontId="1" fillId="21" borderId="15" xfId="0" applyFont="1" applyFill="1" applyBorder="1"/>
    <xf numFmtId="0" fontId="1" fillId="21" borderId="20" xfId="0" applyFont="1" applyFill="1" applyBorder="1"/>
    <xf numFmtId="0" fontId="1" fillId="21" borderId="22" xfId="0" applyFont="1" applyFill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18" borderId="16" xfId="0" applyFont="1" applyFill="1" applyBorder="1"/>
    <xf numFmtId="0" fontId="1" fillId="18" borderId="3" xfId="0" applyFont="1" applyFill="1" applyBorder="1"/>
    <xf numFmtId="0" fontId="1" fillId="18" borderId="16" xfId="0" applyFont="1" applyFill="1" applyBorder="1" applyAlignment="1">
      <alignment vertical="center"/>
    </xf>
    <xf numFmtId="0" fontId="1" fillId="18" borderId="3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" fontId="29" fillId="4" borderId="17" xfId="0" applyNumberFormat="1" applyFont="1" applyFill="1" applyBorder="1" applyAlignment="1">
      <alignment horizontal="center" vertical="center"/>
    </xf>
    <xf numFmtId="1" fontId="29" fillId="4" borderId="19" xfId="0" applyNumberFormat="1" applyFont="1" applyFill="1" applyBorder="1" applyAlignment="1">
      <alignment horizontal="center" vertical="center"/>
    </xf>
    <xf numFmtId="1" fontId="29" fillId="4" borderId="11" xfId="0" applyNumberFormat="1" applyFont="1" applyFill="1" applyBorder="1" applyAlignment="1">
      <alignment horizontal="center" vertical="center"/>
    </xf>
    <xf numFmtId="1" fontId="29" fillId="4" borderId="21" xfId="0" applyNumberFormat="1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6" fillId="19" borderId="12" xfId="0" applyFont="1" applyFill="1" applyBorder="1" applyAlignment="1">
      <alignment horizontal="center" vertical="center"/>
    </xf>
    <xf numFmtId="0" fontId="3" fillId="20" borderId="13" xfId="0" applyFont="1" applyFill="1" applyBorder="1"/>
    <xf numFmtId="0" fontId="3" fillId="20" borderId="14" xfId="0" applyFont="1" applyFill="1" applyBorder="1"/>
    <xf numFmtId="164" fontId="7" fillId="2" borderId="8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2" fillId="2" borderId="16" xfId="0" applyFont="1" applyFill="1" applyBorder="1" applyAlignment="1">
      <alignment horizontal="left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26" fillId="5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6" fillId="8" borderId="7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4" fillId="7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25" fillId="7" borderId="7" xfId="0" applyNumberFormat="1" applyFont="1" applyFill="1" applyBorder="1" applyAlignment="1">
      <alignment horizontal="left" vertical="center"/>
    </xf>
    <xf numFmtId="165" fontId="25" fillId="6" borderId="7" xfId="0" applyNumberFormat="1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3" fillId="0" borderId="16" xfId="0" applyFont="1" applyBorder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0" fillId="2" borderId="35" xfId="0" applyFont="1" applyFill="1" applyBorder="1" applyAlignment="1">
      <alignment horizontal="left" vertical="center"/>
    </xf>
    <xf numFmtId="0" fontId="31" fillId="0" borderId="3" xfId="0" applyFont="1" applyBorder="1" applyAlignment="1">
      <alignment vertical="center"/>
    </xf>
    <xf numFmtId="0" fontId="15" fillId="4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" fontId="16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5" borderId="36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7" fillId="12" borderId="7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19" fillId="14" borderId="7" xfId="0" applyFont="1" applyFill="1" applyBorder="1" applyAlignment="1">
      <alignment horizontal="center" vertical="center"/>
    </xf>
    <xf numFmtId="0" fontId="20" fillId="15" borderId="7" xfId="0" applyFont="1" applyFill="1" applyBorder="1" applyAlignment="1">
      <alignment horizontal="center" vertical="center"/>
    </xf>
    <xf numFmtId="0" fontId="21" fillId="16" borderId="7" xfId="0" applyFont="1" applyFill="1" applyBorder="1" applyAlignment="1">
      <alignment horizontal="center" vertical="center"/>
    </xf>
    <xf numFmtId="0" fontId="22" fillId="17" borderId="7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horizontal="left" vertical="center" wrapText="1"/>
    </xf>
    <xf numFmtId="0" fontId="28" fillId="10" borderId="7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27" fillId="11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91">
    <dxf>
      <font>
        <b/>
        <color rgb="FFB3261E"/>
        <name val="Arial"/>
      </font>
      <fill>
        <patternFill patternType="solid">
          <fgColor rgb="FFF4CCCC"/>
          <bgColor rgb="FFF4CCCC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color rgb="FF3F4B57"/>
        <name val="Arial"/>
      </font>
      <fill>
        <patternFill patternType="solid">
          <fgColor rgb="FFECEFF3"/>
          <bgColor rgb="FFECEFF3"/>
        </patternFill>
      </fill>
    </dxf>
    <dxf>
      <font>
        <color rgb="FF68407A"/>
        <name val="Arial"/>
      </font>
      <fill>
        <patternFill patternType="solid">
          <fgColor rgb="FFF1E8F7"/>
          <bgColor rgb="FFF1E8F7"/>
        </patternFill>
      </fill>
    </dxf>
    <dxf>
      <font>
        <color rgb="FF2E6B38"/>
        <name val="Arial"/>
      </font>
      <fill>
        <patternFill patternType="solid">
          <fgColor rgb="FFE8F5E9"/>
          <bgColor rgb="FFE8F5E9"/>
        </patternFill>
      </fill>
    </dxf>
    <dxf>
      <font>
        <color rgb="FF765800"/>
        <name val="Arial"/>
      </font>
      <fill>
        <patternFill patternType="solid">
          <fgColor rgb="FFFFF4CC"/>
          <bgColor rgb="FFFFF4CC"/>
        </patternFill>
      </fill>
    </dxf>
    <dxf>
      <font>
        <color rgb="FF9C2F27"/>
        <name val="Arial"/>
      </font>
      <fill>
        <patternFill patternType="solid">
          <fgColor rgb="FFFCE8E6"/>
          <bgColor rgb="FFFCE8E6"/>
        </patternFill>
      </fill>
    </dxf>
    <dxf>
      <font>
        <color rgb="FF24557A"/>
        <name val="Arial"/>
      </font>
      <fill>
        <patternFill patternType="solid">
          <fgColor rgb="FFE8F1F8"/>
          <bgColor rgb="FFE8F1F8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color rgb="FF9AA3AB"/>
        <name val="Arial"/>
      </font>
      <fill>
        <patternFill patternType="solid">
          <fgColor rgb="FFF3F5F7"/>
          <bgColor rgb="FFF3F5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  <dxf>
      <font>
        <b/>
        <color rgb="FF174A7E"/>
        <name val="Arial"/>
      </font>
      <fill>
        <patternFill patternType="solid">
          <fgColor rgb="FFDCEAF7"/>
          <bgColor rgb="FFDCEAF7"/>
        </patternFill>
      </fill>
    </dxf>
  </dxfs>
  <tableStyles count="0" defaultTableStyle="TableStyleMedium2" defaultPivotStyle="PivotStyleLight16"/>
  <colors>
    <mruColors>
      <color rgb="FFF3F5F7"/>
      <color rgb="FFC94E00"/>
      <color rgb="FFEE640B"/>
      <color rgb="FFE26008"/>
      <color rgb="FFFF6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98"/>
  <sheetViews>
    <sheetView showGridLines="0" tabSelected="1" workbookViewId="0"/>
  </sheetViews>
  <sheetFormatPr baseColWidth="10" defaultColWidth="12.6640625" defaultRowHeight="15" customHeight="1" x14ac:dyDescent="0.2"/>
  <cols>
    <col min="1" max="1" width="3.33203125" customWidth="1"/>
    <col min="2" max="2" width="4.1640625" customWidth="1"/>
    <col min="3" max="9" width="6.33203125" customWidth="1"/>
    <col min="10" max="10" width="1.6640625" customWidth="1"/>
    <col min="11" max="17" width="6.33203125" customWidth="1"/>
    <col min="18" max="18" width="1.6640625" customWidth="1"/>
    <col min="19" max="25" width="6.33203125" customWidth="1"/>
    <col min="26" max="27" width="8.83203125" customWidth="1"/>
  </cols>
  <sheetData>
    <row r="1" spans="2:25" x14ac:dyDescent="0.2"/>
    <row r="2" spans="2:25" ht="19.5" customHeight="1" x14ac:dyDescent="0.2">
      <c r="B2" s="20"/>
      <c r="C2" s="49" t="str">
        <f>"Annual Planning Calendar"&amp;IF($X$2&lt;&gt;"","","")</f>
        <v>Annual Planning Calendar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26"/>
      <c r="U2" s="30" t="s">
        <v>0</v>
      </c>
      <c r="V2" s="31"/>
      <c r="W2" s="32"/>
      <c r="X2" s="36">
        <v>2026</v>
      </c>
      <c r="Y2" s="37"/>
    </row>
    <row r="3" spans="2:25" ht="20" customHeight="1" x14ac:dyDescent="0.2">
      <c r="B3" s="21"/>
      <c r="C3" s="40" t="s">
        <v>80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27"/>
      <c r="U3" s="33"/>
      <c r="V3" s="34"/>
      <c r="W3" s="35"/>
      <c r="X3" s="38"/>
      <c r="Y3" s="39"/>
    </row>
    <row r="4" spans="2:25" ht="19.5" customHeight="1" x14ac:dyDescent="0.2">
      <c r="B4" s="22"/>
      <c r="C4" s="41" t="s">
        <v>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</row>
    <row r="5" spans="2:25" ht="6.7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8" customHeight="1" x14ac:dyDescent="0.2">
      <c r="B6" s="43" t="s">
        <v>2</v>
      </c>
      <c r="C6" s="46">
        <f>DATE($X$2,1,1)</f>
        <v>46023</v>
      </c>
      <c r="D6" s="47"/>
      <c r="E6" s="47"/>
      <c r="F6" s="47"/>
      <c r="G6" s="47"/>
      <c r="H6" s="47"/>
      <c r="I6" s="48"/>
      <c r="J6" s="1"/>
      <c r="K6" s="50">
        <f>DATE($X$2,2,1)</f>
        <v>46054</v>
      </c>
      <c r="L6" s="47"/>
      <c r="M6" s="47"/>
      <c r="N6" s="47"/>
      <c r="O6" s="47"/>
      <c r="P6" s="47"/>
      <c r="Q6" s="48"/>
      <c r="R6" s="1"/>
      <c r="S6" s="50">
        <f>DATE($X$2,3,1)</f>
        <v>46082</v>
      </c>
      <c r="T6" s="47"/>
      <c r="U6" s="47"/>
      <c r="V6" s="47"/>
      <c r="W6" s="47"/>
      <c r="X6" s="47"/>
      <c r="Y6" s="48"/>
    </row>
    <row r="7" spans="2:25" ht="12.75" customHeight="1" x14ac:dyDescent="0.2">
      <c r="B7" s="44"/>
      <c r="C7" s="17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1"/>
      <c r="K7" s="2" t="s">
        <v>3</v>
      </c>
      <c r="L7" s="2" t="s">
        <v>4</v>
      </c>
      <c r="M7" s="2" t="s">
        <v>5</v>
      </c>
      <c r="N7" s="2" t="s">
        <v>6</v>
      </c>
      <c r="O7" s="2" t="s">
        <v>7</v>
      </c>
      <c r="P7" s="2" t="s">
        <v>8</v>
      </c>
      <c r="Q7" s="2" t="s">
        <v>9</v>
      </c>
      <c r="R7" s="1"/>
      <c r="S7" s="2" t="s">
        <v>3</v>
      </c>
      <c r="T7" s="2" t="s">
        <v>4</v>
      </c>
      <c r="U7" s="2" t="s">
        <v>5</v>
      </c>
      <c r="V7" s="2" t="s">
        <v>6</v>
      </c>
      <c r="W7" s="2" t="s">
        <v>7</v>
      </c>
      <c r="X7" s="2" t="s">
        <v>8</v>
      </c>
      <c r="Y7" s="2" t="s">
        <v>9</v>
      </c>
    </row>
    <row r="8" spans="2:25" ht="10.5" customHeight="1" x14ac:dyDescent="0.2">
      <c r="B8" s="44"/>
      <c r="C8" s="18" t="str">
        <f>IF(MONTH($C$6-WEEKDAY($C$6,1)+1+0)=MONTH($C$6),$C$6-WEEKDAY($C$6,1)+1+0,"")</f>
        <v/>
      </c>
      <c r="D8" s="4" t="str">
        <f>IF(MONTH($C$6-WEEKDAY($C$6,1)+1+1)=MONTH($C$6),$C$6-WEEKDAY($C$6,1)+1+1,"")</f>
        <v/>
      </c>
      <c r="E8" s="4" t="str">
        <f>IF(MONTH($C$6-WEEKDAY($C$6,1)+1+2)=MONTH($C$6),$C$6-WEEKDAY($C$6,1)+1+2,"")</f>
        <v/>
      </c>
      <c r="F8" s="4" t="str">
        <f>IF(MONTH($C$6-WEEKDAY($C$6,1)+1+3)=MONTH($C$6),$C$6-WEEKDAY($C$6,1)+1+3,"")</f>
        <v/>
      </c>
      <c r="G8" s="4">
        <f>IF(MONTH($C$6-WEEKDAY($C$6,1)+1+4)=MONTH($C$6),$C$6-WEEKDAY($C$6,1)+1+4,"")</f>
        <v>46023</v>
      </c>
      <c r="H8" s="4">
        <f>IF(MONTH($C$6-WEEKDAY($C$6,1)+1+5)=MONTH($C$6),$C$6-WEEKDAY($C$6,1)+1+5,"")</f>
        <v>46024</v>
      </c>
      <c r="I8" s="3">
        <f>IF(MONTH($C$6-WEEKDAY($C$6,1)+1+6)=MONTH($C$6),$C$6-WEEKDAY($C$6,1)+1+6,"")</f>
        <v>46025</v>
      </c>
      <c r="J8" s="1"/>
      <c r="K8" s="3">
        <f>IF(MONTH($K$6-WEEKDAY($K$6,1)+1+0)=MONTH($K$6),$K$6-WEEKDAY($K$6,1)+1+0,"")</f>
        <v>46054</v>
      </c>
      <c r="L8" s="4">
        <f>IF(MONTH($K$6-WEEKDAY($K$6,1)+1+1)=MONTH($K$6),$K$6-WEEKDAY($K$6,1)+1+1,"")</f>
        <v>46055</v>
      </c>
      <c r="M8" s="4">
        <f>IF(MONTH($K$6-WEEKDAY($K$6,1)+1+2)=MONTH($K$6),$K$6-WEEKDAY($K$6,1)+1+2,"")</f>
        <v>46056</v>
      </c>
      <c r="N8" s="4">
        <f>IF(MONTH($K$6-WEEKDAY($K$6,1)+1+3)=MONTH($K$6),$K$6-WEEKDAY($K$6,1)+1+3,"")</f>
        <v>46057</v>
      </c>
      <c r="O8" s="4">
        <f>IF(MONTH($K$6-WEEKDAY($K$6,1)+1+4)=MONTH($K$6),$K$6-WEEKDAY($K$6,1)+1+4,"")</f>
        <v>46058</v>
      </c>
      <c r="P8" s="4">
        <f>IF(MONTH($K$6-WEEKDAY($K$6,1)+1+5)=MONTH($K$6),$K$6-WEEKDAY($K$6,1)+1+5,"")</f>
        <v>46059</v>
      </c>
      <c r="Q8" s="3">
        <f>IF(MONTH($K$6-WEEKDAY($K$6,1)+1+6)=MONTH($K$6),$K$6-WEEKDAY($K$6,1)+1+6,"")</f>
        <v>46060</v>
      </c>
      <c r="R8" s="1"/>
      <c r="S8" s="3">
        <f>IF(MONTH($S$6-WEEKDAY($S$6,1)+1+0)=MONTH($S$6),$S$6-WEEKDAY($S$6,1)+1+0,"")</f>
        <v>46082</v>
      </c>
      <c r="T8" s="4">
        <f>IF(MONTH($S$6-WEEKDAY($S$6,1)+1+1)=MONTH($S$6),$S$6-WEEKDAY($S$6,1)+1+1,"")</f>
        <v>46083</v>
      </c>
      <c r="U8" s="4">
        <f>IF(MONTH($S$6-WEEKDAY($S$6,1)+1+2)=MONTH($S$6),$S$6-WEEKDAY($S$6,1)+1+2,"")</f>
        <v>46084</v>
      </c>
      <c r="V8" s="4">
        <f>IF(MONTH($S$6-WEEKDAY($S$6,1)+1+3)=MONTH($S$6),$S$6-WEEKDAY($S$6,1)+1+3,"")</f>
        <v>46085</v>
      </c>
      <c r="W8" s="4">
        <f>IF(MONTH($S$6-WEEKDAY($S$6,1)+1+4)=MONTH($S$6),$S$6-WEEKDAY($S$6,1)+1+4,"")</f>
        <v>46086</v>
      </c>
      <c r="X8" s="4">
        <f>IF(MONTH($S$6-WEEKDAY($S$6,1)+1+5)=MONTH($S$6),$S$6-WEEKDAY($S$6,1)+1+5,"")</f>
        <v>46087</v>
      </c>
      <c r="Y8" s="3">
        <f>IF(MONTH($S$6-WEEKDAY($S$6,1)+1+6)=MONTH($S$6),$S$6-WEEKDAY($S$6,1)+1+6,"")</f>
        <v>46088</v>
      </c>
    </row>
    <row r="9" spans="2:25" ht="10.5" customHeight="1" x14ac:dyDescent="0.2">
      <c r="B9" s="44"/>
      <c r="C9" s="19"/>
      <c r="D9" s="5"/>
      <c r="E9" s="5"/>
      <c r="F9" s="5"/>
      <c r="G9" s="5"/>
      <c r="H9" s="5"/>
      <c r="I9" s="5"/>
      <c r="J9" s="1"/>
      <c r="K9" s="5"/>
      <c r="L9" s="5"/>
      <c r="M9" s="5"/>
      <c r="N9" s="5"/>
      <c r="O9" s="5"/>
      <c r="P9" s="5"/>
      <c r="Q9" s="5"/>
      <c r="R9" s="1"/>
      <c r="S9" s="5"/>
      <c r="T9" s="5"/>
      <c r="U9" s="5"/>
      <c r="V9" s="5"/>
      <c r="W9" s="5"/>
      <c r="X9" s="5"/>
      <c r="Y9" s="5"/>
    </row>
    <row r="10" spans="2:25" ht="10.5" customHeight="1" x14ac:dyDescent="0.2">
      <c r="B10" s="44"/>
      <c r="C10" s="18">
        <f>IF(MONTH($C$6-WEEKDAY($C$6,1)+1+7)=MONTH($C$6),$C$6-WEEKDAY($C$6,1)+1+7,"")</f>
        <v>46026</v>
      </c>
      <c r="D10" s="4">
        <f>IF(MONTH($C$6-WEEKDAY($C$6,1)+1+8)=MONTH($C$6),$C$6-WEEKDAY($C$6,1)+1+8,"")</f>
        <v>46027</v>
      </c>
      <c r="E10" s="4">
        <f>IF(MONTH($C$6-WEEKDAY($C$6,1)+1+9)=MONTH($C$6),$C$6-WEEKDAY($C$6,1)+1+9,"")</f>
        <v>46028</v>
      </c>
      <c r="F10" s="4">
        <f>IF(MONTH($C$6-WEEKDAY($C$6,1)+1+10)=MONTH($C$6),$C$6-WEEKDAY($C$6,1)+1+10,"")</f>
        <v>46029</v>
      </c>
      <c r="G10" s="4">
        <f>IF(MONTH($C$6-WEEKDAY($C$6,1)+1+11)=MONTH($C$6),$C$6-WEEKDAY($C$6,1)+1+11,"")</f>
        <v>46030</v>
      </c>
      <c r="H10" s="4">
        <f>IF(MONTH($C$6-WEEKDAY($C$6,1)+1+12)=MONTH($C$6),$C$6-WEEKDAY($C$6,1)+1+12,"")</f>
        <v>46031</v>
      </c>
      <c r="I10" s="3">
        <f>IF(MONTH($C$6-WEEKDAY($C$6,1)+1+13)=MONTH($C$6),$C$6-WEEKDAY($C$6,1)+1+13,"")</f>
        <v>46032</v>
      </c>
      <c r="J10" s="1"/>
      <c r="K10" s="3">
        <f>IF(MONTH($K$6-WEEKDAY($K$6,1)+1+7)=MONTH($K$6),$K$6-WEEKDAY($K$6,1)+1+7,"")</f>
        <v>46061</v>
      </c>
      <c r="L10" s="4">
        <f>IF(MONTH($K$6-WEEKDAY($K$6,1)+1+8)=MONTH($K$6),$K$6-WEEKDAY($K$6,1)+1+8,"")</f>
        <v>46062</v>
      </c>
      <c r="M10" s="4">
        <f>IF(MONTH($K$6-WEEKDAY($K$6,1)+1+9)=MONTH($K$6),$K$6-WEEKDAY($K$6,1)+1+9,"")</f>
        <v>46063</v>
      </c>
      <c r="N10" s="4">
        <f>IF(MONTH($K$6-WEEKDAY($K$6,1)+1+10)=MONTH($K$6),$K$6-WEEKDAY($K$6,1)+1+10,"")</f>
        <v>46064</v>
      </c>
      <c r="O10" s="4">
        <f>IF(MONTH($K$6-WEEKDAY($K$6,1)+1+11)=MONTH($K$6),$K$6-WEEKDAY($K$6,1)+1+11,"")</f>
        <v>46065</v>
      </c>
      <c r="P10" s="4">
        <f>IF(MONTH($K$6-WEEKDAY($K$6,1)+1+12)=MONTH($K$6),$K$6-WEEKDAY($K$6,1)+1+12,"")</f>
        <v>46066</v>
      </c>
      <c r="Q10" s="3">
        <f>IF(MONTH($K$6-WEEKDAY($K$6,1)+1+13)=MONTH($K$6),$K$6-WEEKDAY($K$6,1)+1+13,"")</f>
        <v>46067</v>
      </c>
      <c r="R10" s="1"/>
      <c r="S10" s="3">
        <f>IF(MONTH($S$6-WEEKDAY($S$6,1)+1+7)=MONTH($S$6),$S$6-WEEKDAY($S$6,1)+1+7,"")</f>
        <v>46089</v>
      </c>
      <c r="T10" s="4">
        <f>IF(MONTH($S$6-WEEKDAY($S$6,1)+1+8)=MONTH($S$6),$S$6-WEEKDAY($S$6,1)+1+8,"")</f>
        <v>46090</v>
      </c>
      <c r="U10" s="4">
        <f>IF(MONTH($S$6-WEEKDAY($S$6,1)+1+9)=MONTH($S$6),$S$6-WEEKDAY($S$6,1)+1+9,"")</f>
        <v>46091</v>
      </c>
      <c r="V10" s="4">
        <f>IF(MONTH($S$6-WEEKDAY($S$6,1)+1+10)=MONTH($S$6),$S$6-WEEKDAY($S$6,1)+1+10,"")</f>
        <v>46092</v>
      </c>
      <c r="W10" s="4">
        <f>IF(MONTH($S$6-WEEKDAY($S$6,1)+1+11)=MONTH($S$6),$S$6-WEEKDAY($S$6,1)+1+11,"")</f>
        <v>46093</v>
      </c>
      <c r="X10" s="4">
        <f>IF(MONTH($S$6-WEEKDAY($S$6,1)+1+12)=MONTH($S$6),$S$6-WEEKDAY($S$6,1)+1+12,"")</f>
        <v>46094</v>
      </c>
      <c r="Y10" s="3">
        <f>IF(MONTH($S$6-WEEKDAY($S$6,1)+1+13)=MONTH($S$6),$S$6-WEEKDAY($S$6,1)+1+13,"")</f>
        <v>46095</v>
      </c>
    </row>
    <row r="11" spans="2:25" ht="10.5" customHeight="1" x14ac:dyDescent="0.2">
      <c r="B11" s="44"/>
      <c r="C11" s="19"/>
      <c r="D11" s="5"/>
      <c r="E11" s="5"/>
      <c r="F11" s="5"/>
      <c r="G11" s="5"/>
      <c r="H11" s="5"/>
      <c r="I11" s="5"/>
      <c r="J11" s="1"/>
      <c r="K11" s="5"/>
      <c r="L11" s="5"/>
      <c r="M11" s="5"/>
      <c r="N11" s="5"/>
      <c r="O11" s="5"/>
      <c r="P11" s="5"/>
      <c r="Q11" s="5"/>
      <c r="R11" s="1"/>
      <c r="S11" s="5"/>
      <c r="T11" s="5"/>
      <c r="U11" s="5"/>
      <c r="V11" s="5"/>
      <c r="W11" s="5"/>
      <c r="X11" s="5"/>
      <c r="Y11" s="5"/>
    </row>
    <row r="12" spans="2:25" ht="10.5" customHeight="1" x14ac:dyDescent="0.2">
      <c r="B12" s="44"/>
      <c r="C12" s="18">
        <f>IF(MONTH($C$6-WEEKDAY($C$6,1)+1+14)=MONTH($C$6),$C$6-WEEKDAY($C$6,1)+1+14,"")</f>
        <v>46033</v>
      </c>
      <c r="D12" s="4">
        <f>IF(MONTH($C$6-WEEKDAY($C$6,1)+1+15)=MONTH($C$6),$C$6-WEEKDAY($C$6,1)+1+15,"")</f>
        <v>46034</v>
      </c>
      <c r="E12" s="4">
        <f>IF(MONTH($C$6-WEEKDAY($C$6,1)+1+16)=MONTH($C$6),$C$6-WEEKDAY($C$6,1)+1+16,"")</f>
        <v>46035</v>
      </c>
      <c r="F12" s="4">
        <f>IF(MONTH($C$6-WEEKDAY($C$6,1)+1+17)=MONTH($C$6),$C$6-WEEKDAY($C$6,1)+1+17,"")</f>
        <v>46036</v>
      </c>
      <c r="G12" s="4">
        <f>IF(MONTH($C$6-WEEKDAY($C$6,1)+1+18)=MONTH($C$6),$C$6-WEEKDAY($C$6,1)+1+18,"")</f>
        <v>46037</v>
      </c>
      <c r="H12" s="4">
        <f>IF(MONTH($C$6-WEEKDAY($C$6,1)+1+19)=MONTH($C$6),$C$6-WEEKDAY($C$6,1)+1+19,"")</f>
        <v>46038</v>
      </c>
      <c r="I12" s="3">
        <f>IF(MONTH($C$6-WEEKDAY($C$6,1)+1+20)=MONTH($C$6),$C$6-WEEKDAY($C$6,1)+1+20,"")</f>
        <v>46039</v>
      </c>
      <c r="J12" s="1"/>
      <c r="K12" s="3">
        <f>IF(MONTH($K$6-WEEKDAY($K$6,1)+1+14)=MONTH($K$6),$K$6-WEEKDAY($K$6,1)+1+14,"")</f>
        <v>46068</v>
      </c>
      <c r="L12" s="4">
        <f>IF(MONTH($K$6-WEEKDAY($K$6,1)+1+15)=MONTH($K$6),$K$6-WEEKDAY($K$6,1)+1+15,"")</f>
        <v>46069</v>
      </c>
      <c r="M12" s="4">
        <f>IF(MONTH($K$6-WEEKDAY($K$6,1)+1+16)=MONTH($K$6),$K$6-WEEKDAY($K$6,1)+1+16,"")</f>
        <v>46070</v>
      </c>
      <c r="N12" s="4">
        <f>IF(MONTH($K$6-WEEKDAY($K$6,1)+1+17)=MONTH($K$6),$K$6-WEEKDAY($K$6,1)+1+17,"")</f>
        <v>46071</v>
      </c>
      <c r="O12" s="4">
        <f>IF(MONTH($K$6-WEEKDAY($K$6,1)+1+18)=MONTH($K$6),$K$6-WEEKDAY($K$6,1)+1+18,"")</f>
        <v>46072</v>
      </c>
      <c r="P12" s="4">
        <f>IF(MONTH($K$6-WEEKDAY($K$6,1)+1+19)=MONTH($K$6),$K$6-WEEKDAY($K$6,1)+1+19,"")</f>
        <v>46073</v>
      </c>
      <c r="Q12" s="3">
        <f>IF(MONTH($K$6-WEEKDAY($K$6,1)+1+20)=MONTH($K$6),$K$6-WEEKDAY($K$6,1)+1+20,"")</f>
        <v>46074</v>
      </c>
      <c r="R12" s="1"/>
      <c r="S12" s="3">
        <f>IF(MONTH($S$6-WEEKDAY($S$6,1)+1+14)=MONTH($S$6),$S$6-WEEKDAY($S$6,1)+1+14,"")</f>
        <v>46096</v>
      </c>
      <c r="T12" s="4">
        <f>IF(MONTH($S$6-WEEKDAY($S$6,1)+1+15)=MONTH($S$6),$S$6-WEEKDAY($S$6,1)+1+15,"")</f>
        <v>46097</v>
      </c>
      <c r="U12" s="4">
        <f>IF(MONTH($S$6-WEEKDAY($S$6,1)+1+16)=MONTH($S$6),$S$6-WEEKDAY($S$6,1)+1+16,"")</f>
        <v>46098</v>
      </c>
      <c r="V12" s="4">
        <f>IF(MONTH($S$6-WEEKDAY($S$6,1)+1+17)=MONTH($S$6),$S$6-WEEKDAY($S$6,1)+1+17,"")</f>
        <v>46099</v>
      </c>
      <c r="W12" s="4">
        <f>IF(MONTH($S$6-WEEKDAY($S$6,1)+1+18)=MONTH($S$6),$S$6-WEEKDAY($S$6,1)+1+18,"")</f>
        <v>46100</v>
      </c>
      <c r="X12" s="4">
        <f>IF(MONTH($S$6-WEEKDAY($S$6,1)+1+19)=MONTH($S$6),$S$6-WEEKDAY($S$6,1)+1+19,"")</f>
        <v>46101</v>
      </c>
      <c r="Y12" s="3">
        <f>IF(MONTH($S$6-WEEKDAY($S$6,1)+1+20)=MONTH($S$6),$S$6-WEEKDAY($S$6,1)+1+20,"")</f>
        <v>46102</v>
      </c>
    </row>
    <row r="13" spans="2:25" ht="10.5" customHeight="1" x14ac:dyDescent="0.2">
      <c r="B13" s="44"/>
      <c r="C13" s="19"/>
      <c r="D13" s="5"/>
      <c r="E13" s="5"/>
      <c r="F13" s="5"/>
      <c r="G13" s="5"/>
      <c r="H13" s="5"/>
      <c r="I13" s="5"/>
      <c r="J13" s="1"/>
      <c r="K13" s="5"/>
      <c r="L13" s="5"/>
      <c r="M13" s="5"/>
      <c r="N13" s="5"/>
      <c r="O13" s="5"/>
      <c r="P13" s="5"/>
      <c r="Q13" s="5"/>
      <c r="R13" s="1"/>
      <c r="S13" s="5"/>
      <c r="T13" s="5"/>
      <c r="U13" s="5"/>
      <c r="V13" s="5"/>
      <c r="W13" s="5"/>
      <c r="X13" s="5"/>
      <c r="Y13" s="5"/>
    </row>
    <row r="14" spans="2:25" ht="10.5" customHeight="1" x14ac:dyDescent="0.2">
      <c r="B14" s="44"/>
      <c r="C14" s="18">
        <f>IF(MONTH($C$6-WEEKDAY($C$6,1)+1+21)=MONTH($C$6),$C$6-WEEKDAY($C$6,1)+1+21,"")</f>
        <v>46040</v>
      </c>
      <c r="D14" s="4">
        <f>IF(MONTH($C$6-WEEKDAY($C$6,1)+1+22)=MONTH($C$6),$C$6-WEEKDAY($C$6,1)+1+22,"")</f>
        <v>46041</v>
      </c>
      <c r="E14" s="4">
        <f>IF(MONTH($C$6-WEEKDAY($C$6,1)+1+23)=MONTH($C$6),$C$6-WEEKDAY($C$6,1)+1+23,"")</f>
        <v>46042</v>
      </c>
      <c r="F14" s="4">
        <f>IF(MONTH($C$6-WEEKDAY($C$6,1)+1+24)=MONTH($C$6),$C$6-WEEKDAY($C$6,1)+1+24,"")</f>
        <v>46043</v>
      </c>
      <c r="G14" s="4">
        <f>IF(MONTH($C$6-WEEKDAY($C$6,1)+1+25)=MONTH($C$6),$C$6-WEEKDAY($C$6,1)+1+25,"")</f>
        <v>46044</v>
      </c>
      <c r="H14" s="4">
        <f>IF(MONTH($C$6-WEEKDAY($C$6,1)+1+26)=MONTH($C$6),$C$6-WEEKDAY($C$6,1)+1+26,"")</f>
        <v>46045</v>
      </c>
      <c r="I14" s="3">
        <f>IF(MONTH($C$6-WEEKDAY($C$6,1)+1+27)=MONTH($C$6),$C$6-WEEKDAY($C$6,1)+1+27,"")</f>
        <v>46046</v>
      </c>
      <c r="J14" s="1"/>
      <c r="K14" s="3">
        <f>IF(MONTH($K$6-WEEKDAY($K$6,1)+1+21)=MONTH($K$6),$K$6-WEEKDAY($K$6,1)+1+21,"")</f>
        <v>46075</v>
      </c>
      <c r="L14" s="4">
        <f>IF(MONTH($K$6-WEEKDAY($K$6,1)+1+22)=MONTH($K$6),$K$6-WEEKDAY($K$6,1)+1+22,"")</f>
        <v>46076</v>
      </c>
      <c r="M14" s="4">
        <f>IF(MONTH($K$6-WEEKDAY($K$6,1)+1+23)=MONTH($K$6),$K$6-WEEKDAY($K$6,1)+1+23,"")</f>
        <v>46077</v>
      </c>
      <c r="N14" s="4">
        <f>IF(MONTH($K$6-WEEKDAY($K$6,1)+1+24)=MONTH($K$6),$K$6-WEEKDAY($K$6,1)+1+24,"")</f>
        <v>46078</v>
      </c>
      <c r="O14" s="4">
        <f>IF(MONTH($K$6-WEEKDAY($K$6,1)+1+25)=MONTH($K$6),$K$6-WEEKDAY($K$6,1)+1+25,"")</f>
        <v>46079</v>
      </c>
      <c r="P14" s="4">
        <f>IF(MONTH($K$6-WEEKDAY($K$6,1)+1+26)=MONTH($K$6),$K$6-WEEKDAY($K$6,1)+1+26,"")</f>
        <v>46080</v>
      </c>
      <c r="Q14" s="3">
        <f>IF(MONTH($K$6-WEEKDAY($K$6,1)+1+27)=MONTH($K$6),$K$6-WEEKDAY($K$6,1)+1+27,"")</f>
        <v>46081</v>
      </c>
      <c r="R14" s="1"/>
      <c r="S14" s="3">
        <f>IF(MONTH($S$6-WEEKDAY($S$6,1)+1+21)=MONTH($S$6),$S$6-WEEKDAY($S$6,1)+1+21,"")</f>
        <v>46103</v>
      </c>
      <c r="T14" s="4">
        <f>IF(MONTH($S$6-WEEKDAY($S$6,1)+1+22)=MONTH($S$6),$S$6-WEEKDAY($S$6,1)+1+22,"")</f>
        <v>46104</v>
      </c>
      <c r="U14" s="4">
        <f>IF(MONTH($S$6-WEEKDAY($S$6,1)+1+23)=MONTH($S$6),$S$6-WEEKDAY($S$6,1)+1+23,"")</f>
        <v>46105</v>
      </c>
      <c r="V14" s="4">
        <f>IF(MONTH($S$6-WEEKDAY($S$6,1)+1+24)=MONTH($S$6),$S$6-WEEKDAY($S$6,1)+1+24,"")</f>
        <v>46106</v>
      </c>
      <c r="W14" s="4">
        <f>IF(MONTH($S$6-WEEKDAY($S$6,1)+1+25)=MONTH($S$6),$S$6-WEEKDAY($S$6,1)+1+25,"")</f>
        <v>46107</v>
      </c>
      <c r="X14" s="4">
        <f>IF(MONTH($S$6-WEEKDAY($S$6,1)+1+26)=MONTH($S$6),$S$6-WEEKDAY($S$6,1)+1+26,"")</f>
        <v>46108</v>
      </c>
      <c r="Y14" s="3">
        <f>IF(MONTH($S$6-WEEKDAY($S$6,1)+1+27)=MONTH($S$6),$S$6-WEEKDAY($S$6,1)+1+27,"")</f>
        <v>46109</v>
      </c>
    </row>
    <row r="15" spans="2:25" ht="10.5" customHeight="1" x14ac:dyDescent="0.2">
      <c r="B15" s="44"/>
      <c r="C15" s="19"/>
      <c r="D15" s="5"/>
      <c r="E15" s="5"/>
      <c r="F15" s="5"/>
      <c r="G15" s="5"/>
      <c r="H15" s="5"/>
      <c r="I15" s="5"/>
      <c r="J15" s="1"/>
      <c r="K15" s="5"/>
      <c r="L15" s="5"/>
      <c r="M15" s="5"/>
      <c r="N15" s="5"/>
      <c r="O15" s="5"/>
      <c r="P15" s="5"/>
      <c r="Q15" s="5"/>
      <c r="R15" s="1"/>
      <c r="S15" s="5"/>
      <c r="T15" s="5"/>
      <c r="U15" s="5"/>
      <c r="V15" s="5"/>
      <c r="W15" s="5"/>
      <c r="X15" s="5"/>
      <c r="Y15" s="5"/>
    </row>
    <row r="16" spans="2:25" ht="10.5" customHeight="1" x14ac:dyDescent="0.2">
      <c r="B16" s="44"/>
      <c r="C16" s="18">
        <f>IF(MONTH($C$6-WEEKDAY($C$6,1)+1+28)=MONTH($C$6),$C$6-WEEKDAY($C$6,1)+1+28,"")</f>
        <v>46047</v>
      </c>
      <c r="D16" s="4">
        <f>IF(MONTH($C$6-WEEKDAY($C$6,1)+1+29)=MONTH($C$6),$C$6-WEEKDAY($C$6,1)+1+29,"")</f>
        <v>46048</v>
      </c>
      <c r="E16" s="4">
        <f>IF(MONTH($C$6-WEEKDAY($C$6,1)+1+30)=MONTH($C$6),$C$6-WEEKDAY($C$6,1)+1+30,"")</f>
        <v>46049</v>
      </c>
      <c r="F16" s="4">
        <f>IF(MONTH($C$6-WEEKDAY($C$6,1)+1+31)=MONTH($C$6),$C$6-WEEKDAY($C$6,1)+1+31,"")</f>
        <v>46050</v>
      </c>
      <c r="G16" s="4">
        <f>IF(MONTH($C$6-WEEKDAY($C$6,1)+1+32)=MONTH($C$6),$C$6-WEEKDAY($C$6,1)+1+32,"")</f>
        <v>46051</v>
      </c>
      <c r="H16" s="4">
        <f>IF(MONTH($C$6-WEEKDAY($C$6,1)+1+33)=MONTH($C$6),$C$6-WEEKDAY($C$6,1)+1+33,"")</f>
        <v>46052</v>
      </c>
      <c r="I16" s="3">
        <f>IF(MONTH($C$6-WEEKDAY($C$6,1)+1+34)=MONTH($C$6),$C$6-WEEKDAY($C$6,1)+1+34,"")</f>
        <v>46053</v>
      </c>
      <c r="J16" s="1"/>
      <c r="K16" s="3" t="str">
        <f>IF(MONTH($K$6-WEEKDAY($K$6,1)+1+28)=MONTH($K$6),$K$6-WEEKDAY($K$6,1)+1+28,"")</f>
        <v/>
      </c>
      <c r="L16" s="4" t="str">
        <f>IF(MONTH($K$6-WEEKDAY($K$6,1)+1+29)=MONTH($K$6),$K$6-WEEKDAY($K$6,1)+1+29,"")</f>
        <v/>
      </c>
      <c r="M16" s="4" t="str">
        <f>IF(MONTH($K$6-WEEKDAY($K$6,1)+1+30)=MONTH($K$6),$K$6-WEEKDAY($K$6,1)+1+30,"")</f>
        <v/>
      </c>
      <c r="N16" s="4" t="str">
        <f>IF(MONTH($K$6-WEEKDAY($K$6,1)+1+31)=MONTH($K$6),$K$6-WEEKDAY($K$6,1)+1+31,"")</f>
        <v/>
      </c>
      <c r="O16" s="4" t="str">
        <f>IF(MONTH($K$6-WEEKDAY($K$6,1)+1+32)=MONTH($K$6),$K$6-WEEKDAY($K$6,1)+1+32,"")</f>
        <v/>
      </c>
      <c r="P16" s="4" t="str">
        <f>IF(MONTH($K$6-WEEKDAY($K$6,1)+1+33)=MONTH($K$6),$K$6-WEEKDAY($K$6,1)+1+33,"")</f>
        <v/>
      </c>
      <c r="Q16" s="3" t="str">
        <f>IF(MONTH($K$6-WEEKDAY($K$6,1)+1+34)=MONTH($K$6),$K$6-WEEKDAY($K$6,1)+1+34,"")</f>
        <v/>
      </c>
      <c r="R16" s="1"/>
      <c r="S16" s="3">
        <f>IF(MONTH($S$6-WEEKDAY($S$6,1)+1+28)=MONTH($S$6),$S$6-WEEKDAY($S$6,1)+1+28,"")</f>
        <v>46110</v>
      </c>
      <c r="T16" s="4">
        <f>IF(MONTH($S$6-WEEKDAY($S$6,1)+1+29)=MONTH($S$6),$S$6-WEEKDAY($S$6,1)+1+29,"")</f>
        <v>46111</v>
      </c>
      <c r="U16" s="4">
        <f>IF(MONTH($S$6-WEEKDAY($S$6,1)+1+30)=MONTH($S$6),$S$6-WEEKDAY($S$6,1)+1+30,"")</f>
        <v>46112</v>
      </c>
      <c r="V16" s="4" t="str">
        <f>IF(MONTH($S$6-WEEKDAY($S$6,1)+1+31)=MONTH($S$6),$S$6-WEEKDAY($S$6,1)+1+31,"")</f>
        <v/>
      </c>
      <c r="W16" s="4" t="str">
        <f>IF(MONTH($S$6-WEEKDAY($S$6,1)+1+32)=MONTH($S$6),$S$6-WEEKDAY($S$6,1)+1+32,"")</f>
        <v/>
      </c>
      <c r="X16" s="4" t="str">
        <f>IF(MONTH($S$6-WEEKDAY($S$6,1)+1+33)=MONTH($S$6),$S$6-WEEKDAY($S$6,1)+1+33,"")</f>
        <v/>
      </c>
      <c r="Y16" s="3" t="str">
        <f>IF(MONTH($S$6-WEEKDAY($S$6,1)+1+34)=MONTH($S$6),$S$6-WEEKDAY($S$6,1)+1+34,"")</f>
        <v/>
      </c>
    </row>
    <row r="17" spans="2:25" ht="10.5" customHeight="1" x14ac:dyDescent="0.2">
      <c r="B17" s="44"/>
      <c r="C17" s="19"/>
      <c r="D17" s="5"/>
      <c r="E17" s="5"/>
      <c r="F17" s="5"/>
      <c r="G17" s="5"/>
      <c r="H17" s="5"/>
      <c r="I17" s="5"/>
      <c r="J17" s="1"/>
      <c r="K17" s="5"/>
      <c r="L17" s="5"/>
      <c r="M17" s="5"/>
      <c r="N17" s="5"/>
      <c r="O17" s="5"/>
      <c r="P17" s="5"/>
      <c r="Q17" s="5"/>
      <c r="R17" s="1"/>
      <c r="S17" s="5"/>
      <c r="T17" s="5"/>
      <c r="U17" s="5"/>
      <c r="V17" s="5"/>
      <c r="W17" s="5"/>
      <c r="X17" s="5"/>
      <c r="Y17" s="5"/>
    </row>
    <row r="18" spans="2:25" ht="10.5" customHeight="1" x14ac:dyDescent="0.2">
      <c r="B18" s="44"/>
      <c r="C18" s="18" t="str">
        <f>IF(MONTH($C$6-WEEKDAY($C$6,1)+1+35)=MONTH($C$6),$C$6-WEEKDAY($C$6,1)+1+35,"")</f>
        <v/>
      </c>
      <c r="D18" s="4" t="str">
        <f>IF(MONTH($C$6-WEEKDAY($C$6,1)+1+36)=MONTH($C$6),$C$6-WEEKDAY($C$6,1)+1+36,"")</f>
        <v/>
      </c>
      <c r="E18" s="4" t="str">
        <f>IF(MONTH($C$6-WEEKDAY($C$6,1)+1+37)=MONTH($C$6),$C$6-WEEKDAY($C$6,1)+1+37,"")</f>
        <v/>
      </c>
      <c r="F18" s="4" t="str">
        <f>IF(MONTH($C$6-WEEKDAY($C$6,1)+1+38)=MONTH($C$6),$C$6-WEEKDAY($C$6,1)+1+38,"")</f>
        <v/>
      </c>
      <c r="G18" s="4" t="str">
        <f>IF(MONTH($C$6-WEEKDAY($C$6,1)+1+39)=MONTH($C$6),$C$6-WEEKDAY($C$6,1)+1+39,"")</f>
        <v/>
      </c>
      <c r="H18" s="4" t="str">
        <f>IF(MONTH($C$6-WEEKDAY($C$6,1)+1+40)=MONTH($C$6),$C$6-WEEKDAY($C$6,1)+1+40,"")</f>
        <v/>
      </c>
      <c r="I18" s="3" t="str">
        <f>IF(MONTH($C$6-WEEKDAY($C$6,1)+1+41)=MONTH($C$6),$C$6-WEEKDAY($C$6,1)+1+41,"")</f>
        <v/>
      </c>
      <c r="J18" s="1"/>
      <c r="K18" s="3" t="str">
        <f>IF(MONTH($K$6-WEEKDAY($K$6,1)+1+35)=MONTH($K$6),$K$6-WEEKDAY($K$6,1)+1+35,"")</f>
        <v/>
      </c>
      <c r="L18" s="4" t="str">
        <f>IF(MONTH($K$6-WEEKDAY($K$6,1)+1+36)=MONTH($K$6),$K$6-WEEKDAY($K$6,1)+1+36,"")</f>
        <v/>
      </c>
      <c r="M18" s="4" t="str">
        <f>IF(MONTH($K$6-WEEKDAY($K$6,1)+1+37)=MONTH($K$6),$K$6-WEEKDAY($K$6,1)+1+37,"")</f>
        <v/>
      </c>
      <c r="N18" s="4" t="str">
        <f>IF(MONTH($K$6-WEEKDAY($K$6,1)+1+38)=MONTH($K$6),$K$6-WEEKDAY($K$6,1)+1+38,"")</f>
        <v/>
      </c>
      <c r="O18" s="4" t="str">
        <f>IF(MONTH($K$6-WEEKDAY($K$6,1)+1+39)=MONTH($K$6),$K$6-WEEKDAY($K$6,1)+1+39,"")</f>
        <v/>
      </c>
      <c r="P18" s="4" t="str">
        <f>IF(MONTH($K$6-WEEKDAY($K$6,1)+1+40)=MONTH($K$6),$K$6-WEEKDAY($K$6,1)+1+40,"")</f>
        <v/>
      </c>
      <c r="Q18" s="3" t="str">
        <f>IF(MONTH($K$6-WEEKDAY($K$6,1)+1+41)=MONTH($K$6),$K$6-WEEKDAY($K$6,1)+1+41,"")</f>
        <v/>
      </c>
      <c r="R18" s="1"/>
      <c r="S18" s="3" t="str">
        <f>IF(MONTH($S$6-WEEKDAY($S$6,1)+1+35)=MONTH($S$6),$S$6-WEEKDAY($S$6,1)+1+35,"")</f>
        <v/>
      </c>
      <c r="T18" s="4" t="str">
        <f>IF(MONTH($S$6-WEEKDAY($S$6,1)+1+36)=MONTH($S$6),$S$6-WEEKDAY($S$6,1)+1+36,"")</f>
        <v/>
      </c>
      <c r="U18" s="4" t="str">
        <f>IF(MONTH($S$6-WEEKDAY($S$6,1)+1+37)=MONTH($S$6),$S$6-WEEKDAY($S$6,1)+1+37,"")</f>
        <v/>
      </c>
      <c r="V18" s="4" t="str">
        <f>IF(MONTH($S$6-WEEKDAY($S$6,1)+1+38)=MONTH($S$6),$S$6-WEEKDAY($S$6,1)+1+38,"")</f>
        <v/>
      </c>
      <c r="W18" s="4" t="str">
        <f>IF(MONTH($S$6-WEEKDAY($S$6,1)+1+39)=MONTH($S$6),$S$6-WEEKDAY($S$6,1)+1+39,"")</f>
        <v/>
      </c>
      <c r="X18" s="4" t="str">
        <f>IF(MONTH($S$6-WEEKDAY($S$6,1)+1+40)=MONTH($S$6),$S$6-WEEKDAY($S$6,1)+1+40,"")</f>
        <v/>
      </c>
      <c r="Y18" s="3" t="str">
        <f>IF(MONTH($S$6-WEEKDAY($S$6,1)+1+41)=MONTH($S$6),$S$6-WEEKDAY($S$6,1)+1+41,"")</f>
        <v/>
      </c>
    </row>
    <row r="19" spans="2:25" ht="10.5" customHeight="1" x14ac:dyDescent="0.2">
      <c r="B19" s="45"/>
      <c r="C19" s="19"/>
      <c r="D19" s="5"/>
      <c r="E19" s="5"/>
      <c r="F19" s="5"/>
      <c r="G19" s="5"/>
      <c r="H19" s="5"/>
      <c r="I19" s="5"/>
      <c r="J19" s="1"/>
      <c r="K19" s="5"/>
      <c r="L19" s="5"/>
      <c r="M19" s="5"/>
      <c r="N19" s="5"/>
      <c r="O19" s="5"/>
      <c r="P19" s="5"/>
      <c r="Q19" s="5"/>
      <c r="R19" s="1"/>
      <c r="S19" s="5"/>
      <c r="T19" s="5"/>
      <c r="U19" s="5"/>
      <c r="V19" s="5"/>
      <c r="W19" s="5"/>
      <c r="X19" s="5"/>
      <c r="Y19" s="5"/>
    </row>
    <row r="20" spans="2:25" ht="6.75" customHeight="1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2:25" ht="18" customHeight="1" x14ac:dyDescent="0.2">
      <c r="B21" s="43" t="s">
        <v>10</v>
      </c>
      <c r="C21" s="50">
        <f>DATE($X$2,4,1)</f>
        <v>46113</v>
      </c>
      <c r="D21" s="47"/>
      <c r="E21" s="47"/>
      <c r="F21" s="47"/>
      <c r="G21" s="47"/>
      <c r="H21" s="47"/>
      <c r="I21" s="48"/>
      <c r="J21" s="1"/>
      <c r="K21" s="50">
        <f>DATE($X$2,5,1)</f>
        <v>46143</v>
      </c>
      <c r="L21" s="47"/>
      <c r="M21" s="47"/>
      <c r="N21" s="47"/>
      <c r="O21" s="47"/>
      <c r="P21" s="47"/>
      <c r="Q21" s="48"/>
      <c r="R21" s="1"/>
      <c r="S21" s="50">
        <f>DATE($X$2,6,1)</f>
        <v>46174</v>
      </c>
      <c r="T21" s="47"/>
      <c r="U21" s="47"/>
      <c r="V21" s="47"/>
      <c r="W21" s="47"/>
      <c r="X21" s="47"/>
      <c r="Y21" s="48"/>
    </row>
    <row r="22" spans="2:25" ht="12.75" customHeight="1" x14ac:dyDescent="0.2">
      <c r="B22" s="44"/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1"/>
      <c r="K22" s="2" t="s">
        <v>3</v>
      </c>
      <c r="L22" s="2" t="s">
        <v>4</v>
      </c>
      <c r="M22" s="2" t="s">
        <v>5</v>
      </c>
      <c r="N22" s="2" t="s">
        <v>6</v>
      </c>
      <c r="O22" s="2" t="s">
        <v>7</v>
      </c>
      <c r="P22" s="2" t="s">
        <v>8</v>
      </c>
      <c r="Q22" s="2" t="s">
        <v>9</v>
      </c>
      <c r="R22" s="1"/>
      <c r="S22" s="2" t="s">
        <v>3</v>
      </c>
      <c r="T22" s="2" t="s">
        <v>4</v>
      </c>
      <c r="U22" s="2" t="s">
        <v>5</v>
      </c>
      <c r="V22" s="2" t="s">
        <v>6</v>
      </c>
      <c r="W22" s="2" t="s">
        <v>7</v>
      </c>
      <c r="X22" s="2" t="s">
        <v>8</v>
      </c>
      <c r="Y22" s="2" t="s">
        <v>9</v>
      </c>
    </row>
    <row r="23" spans="2:25" ht="10.5" customHeight="1" x14ac:dyDescent="0.2">
      <c r="B23" s="44"/>
      <c r="C23" s="3" t="str">
        <f>IF(MONTH($C$21-WEEKDAY($C$21,1)+1+0)=MONTH($C$21),$C$21-WEEKDAY($C$21,1)+1+0,"")</f>
        <v/>
      </c>
      <c r="D23" s="4" t="str">
        <f>IF(MONTH($C$21-WEEKDAY($C$21,1)+1+1)=MONTH($C$21),$C$21-WEEKDAY($C$21,1)+1+1,"")</f>
        <v/>
      </c>
      <c r="E23" s="4" t="str">
        <f>IF(MONTH($C$21-WEEKDAY($C$21,1)+1+2)=MONTH($C$21),$C$21-WEEKDAY($C$21,1)+1+2,"")</f>
        <v/>
      </c>
      <c r="F23" s="4">
        <f>IF(MONTH($C$21-WEEKDAY($C$21,1)+1+3)=MONTH($C$21),$C$21-WEEKDAY($C$21,1)+1+3,"")</f>
        <v>46113</v>
      </c>
      <c r="G23" s="4">
        <f>IF(MONTH($C$21-WEEKDAY($C$21,1)+1+4)=MONTH($C$21),$C$21-WEEKDAY($C$21,1)+1+4,"")</f>
        <v>46114</v>
      </c>
      <c r="H23" s="4">
        <f>IF(MONTH($C$21-WEEKDAY($C$21,1)+1+5)=MONTH($C$21),$C$21-WEEKDAY($C$21,1)+1+5,"")</f>
        <v>46115</v>
      </c>
      <c r="I23" s="3">
        <f>IF(MONTH($C$21-WEEKDAY($C$21,1)+1+6)=MONTH($C$21),$C$21-WEEKDAY($C$21,1)+1+6,"")</f>
        <v>46116</v>
      </c>
      <c r="J23" s="1"/>
      <c r="K23" s="3" t="str">
        <f>IF(MONTH($K$21-WEEKDAY($K$21,1)+1+0)=MONTH($K$21),$K$21-WEEKDAY($K$21,1)+1+0,"")</f>
        <v/>
      </c>
      <c r="L23" s="4" t="str">
        <f>IF(MONTH($K$21-WEEKDAY($K$21,1)+1+1)=MONTH($K$21),$K$21-WEEKDAY($K$21,1)+1+1,"")</f>
        <v/>
      </c>
      <c r="M23" s="4" t="str">
        <f>IF(MONTH($K$21-WEEKDAY($K$21,1)+1+2)=MONTH($K$21),$K$21-WEEKDAY($K$21,1)+1+2,"")</f>
        <v/>
      </c>
      <c r="N23" s="4" t="str">
        <f>IF(MONTH($K$21-WEEKDAY($K$21,1)+1+3)=MONTH($K$21),$K$21-WEEKDAY($K$21,1)+1+3,"")</f>
        <v/>
      </c>
      <c r="O23" s="4" t="str">
        <f>IF(MONTH($K$21-WEEKDAY($K$21,1)+1+4)=MONTH($K$21),$K$21-WEEKDAY($K$21,1)+1+4,"")</f>
        <v/>
      </c>
      <c r="P23" s="4">
        <f>IF(MONTH($K$21-WEEKDAY($K$21,1)+1+5)=MONTH($K$21),$K$21-WEEKDAY($K$21,1)+1+5,"")</f>
        <v>46143</v>
      </c>
      <c r="Q23" s="3">
        <f>IF(MONTH($K$21-WEEKDAY($K$21,1)+1+6)=MONTH($K$21),$K$21-WEEKDAY($K$21,1)+1+6,"")</f>
        <v>46144</v>
      </c>
      <c r="R23" s="1"/>
      <c r="S23" s="3" t="str">
        <f>IF(MONTH($S$21-WEEKDAY($S$21,1)+1+0)=MONTH($S$21),$S$21-WEEKDAY($S$21,1)+1+0,"")</f>
        <v/>
      </c>
      <c r="T23" s="4">
        <f>IF(MONTH($S$21-WEEKDAY($S$21,1)+1+1)=MONTH($S$21),$S$21-WEEKDAY($S$21,1)+1+1,"")</f>
        <v>46174</v>
      </c>
      <c r="U23" s="4">
        <f>IF(MONTH($S$21-WEEKDAY($S$21,1)+1+2)=MONTH($S$21),$S$21-WEEKDAY($S$21,1)+1+2,"")</f>
        <v>46175</v>
      </c>
      <c r="V23" s="4">
        <f>IF(MONTH($S$21-WEEKDAY($S$21,1)+1+3)=MONTH($S$21),$S$21-WEEKDAY($S$21,1)+1+3,"")</f>
        <v>46176</v>
      </c>
      <c r="W23" s="4">
        <f>IF(MONTH($S$21-WEEKDAY($S$21,1)+1+4)=MONTH($S$21),$S$21-WEEKDAY($S$21,1)+1+4,"")</f>
        <v>46177</v>
      </c>
      <c r="X23" s="4">
        <f>IF(MONTH($S$21-WEEKDAY($S$21,1)+1+5)=MONTH($S$21),$S$21-WEEKDAY($S$21,1)+1+5,"")</f>
        <v>46178</v>
      </c>
      <c r="Y23" s="3">
        <f>IF(MONTH($S$21-WEEKDAY($S$21,1)+1+6)=MONTH($S$21),$S$21-WEEKDAY($S$21,1)+1+6,"")</f>
        <v>46179</v>
      </c>
    </row>
    <row r="24" spans="2:25" ht="10.5" customHeight="1" x14ac:dyDescent="0.2">
      <c r="B24" s="44"/>
      <c r="C24" s="5"/>
      <c r="D24" s="5"/>
      <c r="E24" s="5"/>
      <c r="F24" s="5"/>
      <c r="G24" s="5"/>
      <c r="H24" s="5"/>
      <c r="I24" s="5"/>
      <c r="J24" s="1"/>
      <c r="K24" s="5"/>
      <c r="L24" s="5"/>
      <c r="M24" s="5"/>
      <c r="N24" s="5"/>
      <c r="O24" s="5"/>
      <c r="P24" s="5"/>
      <c r="Q24" s="5"/>
      <c r="R24" s="1"/>
      <c r="S24" s="5"/>
      <c r="T24" s="5"/>
      <c r="U24" s="5"/>
      <c r="V24" s="5"/>
      <c r="W24" s="5"/>
      <c r="X24" s="5"/>
      <c r="Y24" s="5"/>
    </row>
    <row r="25" spans="2:25" ht="10.5" customHeight="1" x14ac:dyDescent="0.2">
      <c r="B25" s="44"/>
      <c r="C25" s="3">
        <f>IF(MONTH($C$21-WEEKDAY($C$21,1)+1+7)=MONTH($C$21),$C$21-WEEKDAY($C$21,1)+1+7,"")</f>
        <v>46117</v>
      </c>
      <c r="D25" s="4">
        <f>IF(MONTH($C$21-WEEKDAY($C$21,1)+1+8)=MONTH($C$21),$C$21-WEEKDAY($C$21,1)+1+8,"")</f>
        <v>46118</v>
      </c>
      <c r="E25" s="4">
        <f>IF(MONTH($C$21-WEEKDAY($C$21,1)+1+9)=MONTH($C$21),$C$21-WEEKDAY($C$21,1)+1+9,"")</f>
        <v>46119</v>
      </c>
      <c r="F25" s="4">
        <f>IF(MONTH($C$21-WEEKDAY($C$21,1)+1+10)=MONTH($C$21),$C$21-WEEKDAY($C$21,1)+1+10,"")</f>
        <v>46120</v>
      </c>
      <c r="G25" s="4">
        <f>IF(MONTH($C$21-WEEKDAY($C$21,1)+1+11)=MONTH($C$21),$C$21-WEEKDAY($C$21,1)+1+11,"")</f>
        <v>46121</v>
      </c>
      <c r="H25" s="4">
        <f>IF(MONTH($C$21-WEEKDAY($C$21,1)+1+12)=MONTH($C$21),$C$21-WEEKDAY($C$21,1)+1+12,"")</f>
        <v>46122</v>
      </c>
      <c r="I25" s="3">
        <f>IF(MONTH($C$21-WEEKDAY($C$21,1)+1+13)=MONTH($C$21),$C$21-WEEKDAY($C$21,1)+1+13,"")</f>
        <v>46123</v>
      </c>
      <c r="J25" s="1"/>
      <c r="K25" s="3">
        <f>IF(MONTH($K$21-WEEKDAY($K$21,1)+1+7)=MONTH($K$21),$K$21-WEEKDAY($K$21,1)+1+7,"")</f>
        <v>46145</v>
      </c>
      <c r="L25" s="4">
        <f>IF(MONTH($K$21-WEEKDAY($K$21,1)+1+8)=MONTH($K$21),$K$21-WEEKDAY($K$21,1)+1+8,"")</f>
        <v>46146</v>
      </c>
      <c r="M25" s="4">
        <f>IF(MONTH($K$21-WEEKDAY($K$21,1)+1+9)=MONTH($K$21),$K$21-WEEKDAY($K$21,1)+1+9,"")</f>
        <v>46147</v>
      </c>
      <c r="N25" s="4">
        <f>IF(MONTH($K$21-WEEKDAY($K$21,1)+1+10)=MONTH($K$21),$K$21-WEEKDAY($K$21,1)+1+10,"")</f>
        <v>46148</v>
      </c>
      <c r="O25" s="4">
        <f>IF(MONTH($K$21-WEEKDAY($K$21,1)+1+11)=MONTH($K$21),$K$21-WEEKDAY($K$21,1)+1+11,"")</f>
        <v>46149</v>
      </c>
      <c r="P25" s="4">
        <f>IF(MONTH($K$21-WEEKDAY($K$21,1)+1+12)=MONTH($K$21),$K$21-WEEKDAY($K$21,1)+1+12,"")</f>
        <v>46150</v>
      </c>
      <c r="Q25" s="3">
        <f>IF(MONTH($K$21-WEEKDAY($K$21,1)+1+13)=MONTH($K$21),$K$21-WEEKDAY($K$21,1)+1+13,"")</f>
        <v>46151</v>
      </c>
      <c r="R25" s="1"/>
      <c r="S25" s="3">
        <f>IF(MONTH($S$21-WEEKDAY($S$21,1)+1+7)=MONTH($S$21),$S$21-WEEKDAY($S$21,1)+1+7,"")</f>
        <v>46180</v>
      </c>
      <c r="T25" s="4">
        <f>IF(MONTH($S$21-WEEKDAY($S$21,1)+1+8)=MONTH($S$21),$S$21-WEEKDAY($S$21,1)+1+8,"")</f>
        <v>46181</v>
      </c>
      <c r="U25" s="4">
        <f>IF(MONTH($S$21-WEEKDAY($S$21,1)+1+9)=MONTH($S$21),$S$21-WEEKDAY($S$21,1)+1+9,"")</f>
        <v>46182</v>
      </c>
      <c r="V25" s="4">
        <f>IF(MONTH($S$21-WEEKDAY($S$21,1)+1+10)=MONTH($S$21),$S$21-WEEKDAY($S$21,1)+1+10,"")</f>
        <v>46183</v>
      </c>
      <c r="W25" s="4">
        <f>IF(MONTH($S$21-WEEKDAY($S$21,1)+1+11)=MONTH($S$21),$S$21-WEEKDAY($S$21,1)+1+11,"")</f>
        <v>46184</v>
      </c>
      <c r="X25" s="4">
        <f>IF(MONTH($S$21-WEEKDAY($S$21,1)+1+12)=MONTH($S$21),$S$21-WEEKDAY($S$21,1)+1+12,"")</f>
        <v>46185</v>
      </c>
      <c r="Y25" s="3">
        <f>IF(MONTH($S$21-WEEKDAY($S$21,1)+1+13)=MONTH($S$21),$S$21-WEEKDAY($S$21,1)+1+13,"")</f>
        <v>46186</v>
      </c>
    </row>
    <row r="26" spans="2:25" ht="10.5" customHeight="1" x14ac:dyDescent="0.2">
      <c r="B26" s="44"/>
      <c r="C26" s="5"/>
      <c r="D26" s="5"/>
      <c r="E26" s="5"/>
      <c r="F26" s="5"/>
      <c r="G26" s="5"/>
      <c r="H26" s="5"/>
      <c r="I26" s="5"/>
      <c r="J26" s="1"/>
      <c r="K26" s="5"/>
      <c r="L26" s="5"/>
      <c r="M26" s="5"/>
      <c r="N26" s="5"/>
      <c r="O26" s="5"/>
      <c r="P26" s="5"/>
      <c r="Q26" s="5"/>
      <c r="R26" s="1"/>
      <c r="S26" s="5"/>
      <c r="T26" s="5"/>
      <c r="U26" s="5"/>
      <c r="V26" s="5"/>
      <c r="W26" s="5"/>
      <c r="X26" s="5"/>
      <c r="Y26" s="5"/>
    </row>
    <row r="27" spans="2:25" ht="10.5" customHeight="1" x14ac:dyDescent="0.2">
      <c r="B27" s="44"/>
      <c r="C27" s="3">
        <f>IF(MONTH($C$21-WEEKDAY($C$21,1)+1+14)=MONTH($C$21),$C$21-WEEKDAY($C$21,1)+1+14,"")</f>
        <v>46124</v>
      </c>
      <c r="D27" s="4">
        <f>IF(MONTH($C$21-WEEKDAY($C$21,1)+1+15)=MONTH($C$21),$C$21-WEEKDAY($C$21,1)+1+15,"")</f>
        <v>46125</v>
      </c>
      <c r="E27" s="4">
        <f>IF(MONTH($C$21-WEEKDAY($C$21,1)+1+16)=MONTH($C$21),$C$21-WEEKDAY($C$21,1)+1+16,"")</f>
        <v>46126</v>
      </c>
      <c r="F27" s="4">
        <f>IF(MONTH($C$21-WEEKDAY($C$21,1)+1+17)=MONTH($C$21),$C$21-WEEKDAY($C$21,1)+1+17,"")</f>
        <v>46127</v>
      </c>
      <c r="G27" s="4">
        <f>IF(MONTH($C$21-WEEKDAY($C$21,1)+1+18)=MONTH($C$21),$C$21-WEEKDAY($C$21,1)+1+18,"")</f>
        <v>46128</v>
      </c>
      <c r="H27" s="4">
        <f>IF(MONTH($C$21-WEEKDAY($C$21,1)+1+19)=MONTH($C$21),$C$21-WEEKDAY($C$21,1)+1+19,"")</f>
        <v>46129</v>
      </c>
      <c r="I27" s="3">
        <f>IF(MONTH($C$21-WEEKDAY($C$21,1)+1+20)=MONTH($C$21),$C$21-WEEKDAY($C$21,1)+1+20,"")</f>
        <v>46130</v>
      </c>
      <c r="J27" s="1"/>
      <c r="K27" s="3">
        <f>IF(MONTH($K$21-WEEKDAY($K$21,1)+1+14)=MONTH($K$21),$K$21-WEEKDAY($K$21,1)+1+14,"")</f>
        <v>46152</v>
      </c>
      <c r="L27" s="4">
        <f>IF(MONTH($K$21-WEEKDAY($K$21,1)+1+15)=MONTH($K$21),$K$21-WEEKDAY($K$21,1)+1+15,"")</f>
        <v>46153</v>
      </c>
      <c r="M27" s="4">
        <f>IF(MONTH($K$21-WEEKDAY($K$21,1)+1+16)=MONTH($K$21),$K$21-WEEKDAY($K$21,1)+1+16,"")</f>
        <v>46154</v>
      </c>
      <c r="N27" s="4">
        <f>IF(MONTH($K$21-WEEKDAY($K$21,1)+1+17)=MONTH($K$21),$K$21-WEEKDAY($K$21,1)+1+17,"")</f>
        <v>46155</v>
      </c>
      <c r="O27" s="4">
        <f>IF(MONTH($K$21-WEEKDAY($K$21,1)+1+18)=MONTH($K$21),$K$21-WEEKDAY($K$21,1)+1+18,"")</f>
        <v>46156</v>
      </c>
      <c r="P27" s="4">
        <f>IF(MONTH($K$21-WEEKDAY($K$21,1)+1+19)=MONTH($K$21),$K$21-WEEKDAY($K$21,1)+1+19,"")</f>
        <v>46157</v>
      </c>
      <c r="Q27" s="3">
        <f>IF(MONTH($K$21-WEEKDAY($K$21,1)+1+20)=MONTH($K$21),$K$21-WEEKDAY($K$21,1)+1+20,"")</f>
        <v>46158</v>
      </c>
      <c r="R27" s="1"/>
      <c r="S27" s="3">
        <f>IF(MONTH($S$21-WEEKDAY($S$21,1)+1+14)=MONTH($S$21),$S$21-WEEKDAY($S$21,1)+1+14,"")</f>
        <v>46187</v>
      </c>
      <c r="T27" s="4">
        <f>IF(MONTH($S$21-WEEKDAY($S$21,1)+1+15)=MONTH($S$21),$S$21-WEEKDAY($S$21,1)+1+15,"")</f>
        <v>46188</v>
      </c>
      <c r="U27" s="4">
        <f>IF(MONTH($S$21-WEEKDAY($S$21,1)+1+16)=MONTH($S$21),$S$21-WEEKDAY($S$21,1)+1+16,"")</f>
        <v>46189</v>
      </c>
      <c r="V27" s="4">
        <f>IF(MONTH($S$21-WEEKDAY($S$21,1)+1+17)=MONTH($S$21),$S$21-WEEKDAY($S$21,1)+1+17,"")</f>
        <v>46190</v>
      </c>
      <c r="W27" s="4">
        <f>IF(MONTH($S$21-WEEKDAY($S$21,1)+1+18)=MONTH($S$21),$S$21-WEEKDAY($S$21,1)+1+18,"")</f>
        <v>46191</v>
      </c>
      <c r="X27" s="4">
        <f>IF(MONTH($S$21-WEEKDAY($S$21,1)+1+19)=MONTH($S$21),$S$21-WEEKDAY($S$21,1)+1+19,"")</f>
        <v>46192</v>
      </c>
      <c r="Y27" s="3">
        <f>IF(MONTH($S$21-WEEKDAY($S$21,1)+1+20)=MONTH($S$21),$S$21-WEEKDAY($S$21,1)+1+20,"")</f>
        <v>46193</v>
      </c>
    </row>
    <row r="28" spans="2:25" ht="10.5" customHeight="1" x14ac:dyDescent="0.2">
      <c r="B28" s="44"/>
      <c r="C28" s="5"/>
      <c r="D28" s="5"/>
      <c r="E28" s="5"/>
      <c r="F28" s="5"/>
      <c r="G28" s="5"/>
      <c r="H28" s="5"/>
      <c r="I28" s="5"/>
      <c r="J28" s="1"/>
      <c r="K28" s="5"/>
      <c r="L28" s="5"/>
      <c r="M28" s="5"/>
      <c r="N28" s="5"/>
      <c r="O28" s="5"/>
      <c r="P28" s="5"/>
      <c r="Q28" s="5"/>
      <c r="R28" s="1"/>
      <c r="S28" s="5"/>
      <c r="T28" s="5"/>
      <c r="U28" s="5"/>
      <c r="V28" s="5"/>
      <c r="W28" s="5"/>
      <c r="X28" s="5"/>
      <c r="Y28" s="5"/>
    </row>
    <row r="29" spans="2:25" ht="10.5" customHeight="1" x14ac:dyDescent="0.2">
      <c r="B29" s="44"/>
      <c r="C29" s="3">
        <f>IF(MONTH($C$21-WEEKDAY($C$21,1)+1+21)=MONTH($C$21),$C$21-WEEKDAY($C$21,1)+1+21,"")</f>
        <v>46131</v>
      </c>
      <c r="D29" s="4">
        <f>IF(MONTH($C$21-WEEKDAY($C$21,1)+1+22)=MONTH($C$21),$C$21-WEEKDAY($C$21,1)+1+22,"")</f>
        <v>46132</v>
      </c>
      <c r="E29" s="4">
        <f>IF(MONTH($C$21-WEEKDAY($C$21,1)+1+23)=MONTH($C$21),$C$21-WEEKDAY($C$21,1)+1+23,"")</f>
        <v>46133</v>
      </c>
      <c r="F29" s="4">
        <f>IF(MONTH($C$21-WEEKDAY($C$21,1)+1+24)=MONTH($C$21),$C$21-WEEKDAY($C$21,1)+1+24,"")</f>
        <v>46134</v>
      </c>
      <c r="G29" s="4">
        <f>IF(MONTH($C$21-WEEKDAY($C$21,1)+1+25)=MONTH($C$21),$C$21-WEEKDAY($C$21,1)+1+25,"")</f>
        <v>46135</v>
      </c>
      <c r="H29" s="4">
        <f>IF(MONTH($C$21-WEEKDAY($C$21,1)+1+26)=MONTH($C$21),$C$21-WEEKDAY($C$21,1)+1+26,"")</f>
        <v>46136</v>
      </c>
      <c r="I29" s="3">
        <f>IF(MONTH($C$21-WEEKDAY($C$21,1)+1+27)=MONTH($C$21),$C$21-WEEKDAY($C$21,1)+1+27,"")</f>
        <v>46137</v>
      </c>
      <c r="J29" s="1"/>
      <c r="K29" s="3">
        <f>IF(MONTH($K$21-WEEKDAY($K$21,1)+1+21)=MONTH($K$21),$K$21-WEEKDAY($K$21,1)+1+21,"")</f>
        <v>46159</v>
      </c>
      <c r="L29" s="4">
        <f>IF(MONTH($K$21-WEEKDAY($K$21,1)+1+22)=MONTH($K$21),$K$21-WEEKDAY($K$21,1)+1+22,"")</f>
        <v>46160</v>
      </c>
      <c r="M29" s="4">
        <f>IF(MONTH($K$21-WEEKDAY($K$21,1)+1+23)=MONTH($K$21),$K$21-WEEKDAY($K$21,1)+1+23,"")</f>
        <v>46161</v>
      </c>
      <c r="N29" s="4">
        <f>IF(MONTH($K$21-WEEKDAY($K$21,1)+1+24)=MONTH($K$21),$K$21-WEEKDAY($K$21,1)+1+24,"")</f>
        <v>46162</v>
      </c>
      <c r="O29" s="4">
        <f>IF(MONTH($K$21-WEEKDAY($K$21,1)+1+25)=MONTH($K$21),$K$21-WEEKDAY($K$21,1)+1+25,"")</f>
        <v>46163</v>
      </c>
      <c r="P29" s="4">
        <f>IF(MONTH($K$21-WEEKDAY($K$21,1)+1+26)=MONTH($K$21),$K$21-WEEKDAY($K$21,1)+1+26,"")</f>
        <v>46164</v>
      </c>
      <c r="Q29" s="3">
        <f>IF(MONTH($K$21-WEEKDAY($K$21,1)+1+27)=MONTH($K$21),$K$21-WEEKDAY($K$21,1)+1+27,"")</f>
        <v>46165</v>
      </c>
      <c r="R29" s="1"/>
      <c r="S29" s="3">
        <f>IF(MONTH($S$21-WEEKDAY($S$21,1)+1+21)=MONTH($S$21),$S$21-WEEKDAY($S$21,1)+1+21,"")</f>
        <v>46194</v>
      </c>
      <c r="T29" s="4">
        <f>IF(MONTH($S$21-WEEKDAY($S$21,1)+1+22)=MONTH($S$21),$S$21-WEEKDAY($S$21,1)+1+22,"")</f>
        <v>46195</v>
      </c>
      <c r="U29" s="4">
        <f>IF(MONTH($S$21-WEEKDAY($S$21,1)+1+23)=MONTH($S$21),$S$21-WEEKDAY($S$21,1)+1+23,"")</f>
        <v>46196</v>
      </c>
      <c r="V29" s="4">
        <f>IF(MONTH($S$21-WEEKDAY($S$21,1)+1+24)=MONTH($S$21),$S$21-WEEKDAY($S$21,1)+1+24,"")</f>
        <v>46197</v>
      </c>
      <c r="W29" s="4">
        <f>IF(MONTH($S$21-WEEKDAY($S$21,1)+1+25)=MONTH($S$21),$S$21-WEEKDAY($S$21,1)+1+25,"")</f>
        <v>46198</v>
      </c>
      <c r="X29" s="4">
        <f>IF(MONTH($S$21-WEEKDAY($S$21,1)+1+26)=MONTH($S$21),$S$21-WEEKDAY($S$21,1)+1+26,"")</f>
        <v>46199</v>
      </c>
      <c r="Y29" s="3">
        <f>IF(MONTH($S$21-WEEKDAY($S$21,1)+1+27)=MONTH($S$21),$S$21-WEEKDAY($S$21,1)+1+27,"")</f>
        <v>46200</v>
      </c>
    </row>
    <row r="30" spans="2:25" ht="10.5" customHeight="1" x14ac:dyDescent="0.2">
      <c r="B30" s="44"/>
      <c r="C30" s="5"/>
      <c r="D30" s="5"/>
      <c r="E30" s="5"/>
      <c r="F30" s="5"/>
      <c r="G30" s="5"/>
      <c r="H30" s="5"/>
      <c r="I30" s="5"/>
      <c r="J30" s="1"/>
      <c r="K30" s="5"/>
      <c r="L30" s="5"/>
      <c r="M30" s="5"/>
      <c r="N30" s="5"/>
      <c r="O30" s="5"/>
      <c r="P30" s="5"/>
      <c r="Q30" s="5"/>
      <c r="R30" s="1"/>
      <c r="S30" s="5"/>
      <c r="T30" s="5"/>
      <c r="U30" s="5"/>
      <c r="V30" s="5"/>
      <c r="W30" s="5"/>
      <c r="X30" s="5"/>
      <c r="Y30" s="5"/>
    </row>
    <row r="31" spans="2:25" ht="10.5" customHeight="1" x14ac:dyDescent="0.2">
      <c r="B31" s="44"/>
      <c r="C31" s="3">
        <f>IF(MONTH($C$21-WEEKDAY($C$21,1)+1+28)=MONTH($C$21),$C$21-WEEKDAY($C$21,1)+1+28,"")</f>
        <v>46138</v>
      </c>
      <c r="D31" s="4">
        <f>IF(MONTH($C$21-WEEKDAY($C$21,1)+1+29)=MONTH($C$21),$C$21-WEEKDAY($C$21,1)+1+29,"")</f>
        <v>46139</v>
      </c>
      <c r="E31" s="4">
        <f>IF(MONTH($C$21-WEEKDAY($C$21,1)+1+30)=MONTH($C$21),$C$21-WEEKDAY($C$21,1)+1+30,"")</f>
        <v>46140</v>
      </c>
      <c r="F31" s="4">
        <f>IF(MONTH($C$21-WEEKDAY($C$21,1)+1+31)=MONTH($C$21),$C$21-WEEKDAY($C$21,1)+1+31,"")</f>
        <v>46141</v>
      </c>
      <c r="G31" s="4">
        <f>IF(MONTH($C$21-WEEKDAY($C$21,1)+1+32)=MONTH($C$21),$C$21-WEEKDAY($C$21,1)+1+32,"")</f>
        <v>46142</v>
      </c>
      <c r="H31" s="4" t="str">
        <f>IF(MONTH($C$21-WEEKDAY($C$21,1)+1+33)=MONTH($C$21),$C$21-WEEKDAY($C$21,1)+1+33,"")</f>
        <v/>
      </c>
      <c r="I31" s="3" t="str">
        <f>IF(MONTH($C$21-WEEKDAY($C$21,1)+1+34)=MONTH($C$21),$C$21-WEEKDAY($C$21,1)+1+34,"")</f>
        <v/>
      </c>
      <c r="J31" s="1"/>
      <c r="K31" s="3">
        <f>IF(MONTH($K$21-WEEKDAY($K$21,1)+1+28)=MONTH($K$21),$K$21-WEEKDAY($K$21,1)+1+28,"")</f>
        <v>46166</v>
      </c>
      <c r="L31" s="4">
        <f>IF(MONTH($K$21-WEEKDAY($K$21,1)+1+29)=MONTH($K$21),$K$21-WEEKDAY($K$21,1)+1+29,"")</f>
        <v>46167</v>
      </c>
      <c r="M31" s="4">
        <f>IF(MONTH($K$21-WEEKDAY($K$21,1)+1+30)=MONTH($K$21),$K$21-WEEKDAY($K$21,1)+1+30,"")</f>
        <v>46168</v>
      </c>
      <c r="N31" s="4">
        <f>IF(MONTH($K$21-WEEKDAY($K$21,1)+1+31)=MONTH($K$21),$K$21-WEEKDAY($K$21,1)+1+31,"")</f>
        <v>46169</v>
      </c>
      <c r="O31" s="4">
        <f>IF(MONTH($K$21-WEEKDAY($K$21,1)+1+32)=MONTH($K$21),$K$21-WEEKDAY($K$21,1)+1+32,"")</f>
        <v>46170</v>
      </c>
      <c r="P31" s="4">
        <f>IF(MONTH($K$21-WEEKDAY($K$21,1)+1+33)=MONTH($K$21),$K$21-WEEKDAY($K$21,1)+1+33,"")</f>
        <v>46171</v>
      </c>
      <c r="Q31" s="3">
        <f>IF(MONTH($K$21-WEEKDAY($K$21,1)+1+34)=MONTH($K$21),$K$21-WEEKDAY($K$21,1)+1+34,"")</f>
        <v>46172</v>
      </c>
      <c r="R31" s="1"/>
      <c r="S31" s="3">
        <f>IF(MONTH($S$21-WEEKDAY($S$21,1)+1+28)=MONTH($S$21),$S$21-WEEKDAY($S$21,1)+1+28,"")</f>
        <v>46201</v>
      </c>
      <c r="T31" s="4">
        <f>IF(MONTH($S$21-WEEKDAY($S$21,1)+1+29)=MONTH($S$21),$S$21-WEEKDAY($S$21,1)+1+29,"")</f>
        <v>46202</v>
      </c>
      <c r="U31" s="4">
        <f>IF(MONTH($S$21-WEEKDAY($S$21,1)+1+30)=MONTH($S$21),$S$21-WEEKDAY($S$21,1)+1+30,"")</f>
        <v>46203</v>
      </c>
      <c r="V31" s="4" t="str">
        <f>IF(MONTH($S$21-WEEKDAY($S$21,1)+1+31)=MONTH($S$21),$S$21-WEEKDAY($S$21,1)+1+31,"")</f>
        <v/>
      </c>
      <c r="W31" s="4" t="str">
        <f>IF(MONTH($S$21-WEEKDAY($S$21,1)+1+32)=MONTH($S$21),$S$21-WEEKDAY($S$21,1)+1+32,"")</f>
        <v/>
      </c>
      <c r="X31" s="4" t="str">
        <f>IF(MONTH($S$21-WEEKDAY($S$21,1)+1+33)=MONTH($S$21),$S$21-WEEKDAY($S$21,1)+1+33,"")</f>
        <v/>
      </c>
      <c r="Y31" s="3" t="str">
        <f>IF(MONTH($S$21-WEEKDAY($S$21,1)+1+34)=MONTH($S$21),$S$21-WEEKDAY($S$21,1)+1+34,"")</f>
        <v/>
      </c>
    </row>
    <row r="32" spans="2:25" ht="10.5" customHeight="1" x14ac:dyDescent="0.2">
      <c r="B32" s="44"/>
      <c r="C32" s="5"/>
      <c r="D32" s="5"/>
      <c r="E32" s="5"/>
      <c r="F32" s="5"/>
      <c r="G32" s="5"/>
      <c r="H32" s="5"/>
      <c r="I32" s="5"/>
      <c r="J32" s="1"/>
      <c r="K32" s="5"/>
      <c r="L32" s="5"/>
      <c r="M32" s="5"/>
      <c r="N32" s="5"/>
      <c r="O32" s="5"/>
      <c r="P32" s="5"/>
      <c r="Q32" s="5"/>
      <c r="R32" s="1"/>
      <c r="S32" s="5"/>
      <c r="T32" s="5"/>
      <c r="U32" s="5"/>
      <c r="V32" s="5"/>
      <c r="W32" s="5"/>
      <c r="X32" s="5"/>
      <c r="Y32" s="5"/>
    </row>
    <row r="33" spans="2:25" ht="10.5" customHeight="1" x14ac:dyDescent="0.2">
      <c r="B33" s="44"/>
      <c r="C33" s="3" t="str">
        <f>IF(MONTH($C$21-WEEKDAY($C$21,1)+1+35)=MONTH($C$21),$C$21-WEEKDAY($C$21,1)+1+35,"")</f>
        <v/>
      </c>
      <c r="D33" s="4" t="str">
        <f>IF(MONTH($C$21-WEEKDAY($C$21,1)+1+36)=MONTH($C$21),$C$21-WEEKDAY($C$21,1)+1+36,"")</f>
        <v/>
      </c>
      <c r="E33" s="4" t="str">
        <f>IF(MONTH($C$21-WEEKDAY($C$21,1)+1+37)=MONTH($C$21),$C$21-WEEKDAY($C$21,1)+1+37,"")</f>
        <v/>
      </c>
      <c r="F33" s="4" t="str">
        <f>IF(MONTH($C$21-WEEKDAY($C$21,1)+1+38)=MONTH($C$21),$C$21-WEEKDAY($C$21,1)+1+38,"")</f>
        <v/>
      </c>
      <c r="G33" s="4" t="str">
        <f>IF(MONTH($C$21-WEEKDAY($C$21,1)+1+39)=MONTH($C$21),$C$21-WEEKDAY($C$21,1)+1+39,"")</f>
        <v/>
      </c>
      <c r="H33" s="4" t="str">
        <f>IF(MONTH($C$21-WEEKDAY($C$21,1)+1+40)=MONTH($C$21),$C$21-WEEKDAY($C$21,1)+1+40,"")</f>
        <v/>
      </c>
      <c r="I33" s="3" t="str">
        <f>IF(MONTH($C$21-WEEKDAY($C$21,1)+1+41)=MONTH($C$21),$C$21-WEEKDAY($C$21,1)+1+41,"")</f>
        <v/>
      </c>
      <c r="J33" s="1"/>
      <c r="K33" s="3">
        <f>IF(MONTH($K$21-WEEKDAY($K$21,1)+1+35)=MONTH($K$21),$K$21-WEEKDAY($K$21,1)+1+35,"")</f>
        <v>46173</v>
      </c>
      <c r="L33" s="4" t="str">
        <f>IF(MONTH($K$21-WEEKDAY($K$21,1)+1+36)=MONTH($K$21),$K$21-WEEKDAY($K$21,1)+1+36,"")</f>
        <v/>
      </c>
      <c r="M33" s="4" t="str">
        <f>IF(MONTH($K$21-WEEKDAY($K$21,1)+1+37)=MONTH($K$21),$K$21-WEEKDAY($K$21,1)+1+37,"")</f>
        <v/>
      </c>
      <c r="N33" s="4" t="str">
        <f>IF(MONTH($K$21-WEEKDAY($K$21,1)+1+38)=MONTH($K$21),$K$21-WEEKDAY($K$21,1)+1+38,"")</f>
        <v/>
      </c>
      <c r="O33" s="4" t="str">
        <f>IF(MONTH($K$21-WEEKDAY($K$21,1)+1+39)=MONTH($K$21),$K$21-WEEKDAY($K$21,1)+1+39,"")</f>
        <v/>
      </c>
      <c r="P33" s="4" t="str">
        <f>IF(MONTH($K$21-WEEKDAY($K$21,1)+1+40)=MONTH($K$21),$K$21-WEEKDAY($K$21,1)+1+40,"")</f>
        <v/>
      </c>
      <c r="Q33" s="3" t="str">
        <f>IF(MONTH($K$21-WEEKDAY($K$21,1)+1+41)=MONTH($K$21),$K$21-WEEKDAY($K$21,1)+1+41,"")</f>
        <v/>
      </c>
      <c r="R33" s="1"/>
      <c r="S33" s="3" t="str">
        <f>IF(MONTH($S$21-WEEKDAY($S$21,1)+1+35)=MONTH($S$21),$S$21-WEEKDAY($S$21,1)+1+35,"")</f>
        <v/>
      </c>
      <c r="T33" s="4" t="str">
        <f>IF(MONTH($S$21-WEEKDAY($S$21,1)+1+36)=MONTH($S$21),$S$21-WEEKDAY($S$21,1)+1+36,"")</f>
        <v/>
      </c>
      <c r="U33" s="4" t="str">
        <f>IF(MONTH($S$21-WEEKDAY($S$21,1)+1+37)=MONTH($S$21),$S$21-WEEKDAY($S$21,1)+1+37,"")</f>
        <v/>
      </c>
      <c r="V33" s="4" t="str">
        <f>IF(MONTH($S$21-WEEKDAY($S$21,1)+1+38)=MONTH($S$21),$S$21-WEEKDAY($S$21,1)+1+38,"")</f>
        <v/>
      </c>
      <c r="W33" s="4" t="str">
        <f>IF(MONTH($S$21-WEEKDAY($S$21,1)+1+39)=MONTH($S$21),$S$21-WEEKDAY($S$21,1)+1+39,"")</f>
        <v/>
      </c>
      <c r="X33" s="4" t="str">
        <f>IF(MONTH($S$21-WEEKDAY($S$21,1)+1+40)=MONTH($S$21),$S$21-WEEKDAY($S$21,1)+1+40,"")</f>
        <v/>
      </c>
      <c r="Y33" s="3" t="str">
        <f>IF(MONTH($S$21-WEEKDAY($S$21,1)+1+41)=MONTH($S$21),$S$21-WEEKDAY($S$21,1)+1+41,"")</f>
        <v/>
      </c>
    </row>
    <row r="34" spans="2:25" ht="10.5" customHeight="1" x14ac:dyDescent="0.2">
      <c r="B34" s="45"/>
      <c r="C34" s="5"/>
      <c r="D34" s="5"/>
      <c r="E34" s="5"/>
      <c r="F34" s="5"/>
      <c r="G34" s="5"/>
      <c r="H34" s="5"/>
      <c r="I34" s="5"/>
      <c r="J34" s="1"/>
      <c r="K34" s="5"/>
      <c r="L34" s="5"/>
      <c r="M34" s="5"/>
      <c r="N34" s="5"/>
      <c r="O34" s="5"/>
      <c r="P34" s="5"/>
      <c r="Q34" s="5"/>
      <c r="R34" s="1"/>
      <c r="S34" s="5"/>
      <c r="T34" s="5"/>
      <c r="U34" s="5"/>
      <c r="V34" s="5"/>
      <c r="W34" s="5"/>
      <c r="X34" s="5"/>
      <c r="Y34" s="5"/>
    </row>
    <row r="35" spans="2:25" ht="6.7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2:25" ht="18" customHeight="1" x14ac:dyDescent="0.2">
      <c r="B36" s="43" t="s">
        <v>11</v>
      </c>
      <c r="C36" s="50">
        <f>DATE($X$2,7,1)</f>
        <v>46204</v>
      </c>
      <c r="D36" s="47"/>
      <c r="E36" s="47"/>
      <c r="F36" s="47"/>
      <c r="G36" s="47"/>
      <c r="H36" s="47"/>
      <c r="I36" s="48"/>
      <c r="J36" s="1"/>
      <c r="K36" s="50">
        <f>DATE($X$2,8,1)</f>
        <v>46235</v>
      </c>
      <c r="L36" s="47"/>
      <c r="M36" s="47"/>
      <c r="N36" s="47"/>
      <c r="O36" s="47"/>
      <c r="P36" s="47"/>
      <c r="Q36" s="48"/>
      <c r="R36" s="1"/>
      <c r="S36" s="50">
        <f>DATE($X$2,9,1)</f>
        <v>46266</v>
      </c>
      <c r="T36" s="47"/>
      <c r="U36" s="47"/>
      <c r="V36" s="47"/>
      <c r="W36" s="47"/>
      <c r="X36" s="47"/>
      <c r="Y36" s="48"/>
    </row>
    <row r="37" spans="2:25" ht="12.75" customHeight="1" x14ac:dyDescent="0.2">
      <c r="B37" s="44"/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2" t="s">
        <v>9</v>
      </c>
      <c r="J37" s="1"/>
      <c r="K37" s="2" t="s">
        <v>3</v>
      </c>
      <c r="L37" s="2" t="s">
        <v>4</v>
      </c>
      <c r="M37" s="2" t="s">
        <v>5</v>
      </c>
      <c r="N37" s="2" t="s">
        <v>6</v>
      </c>
      <c r="O37" s="2" t="s">
        <v>7</v>
      </c>
      <c r="P37" s="2" t="s">
        <v>8</v>
      </c>
      <c r="Q37" s="2" t="s">
        <v>9</v>
      </c>
      <c r="R37" s="1"/>
      <c r="S37" s="2" t="s">
        <v>3</v>
      </c>
      <c r="T37" s="2" t="s">
        <v>4</v>
      </c>
      <c r="U37" s="2" t="s">
        <v>5</v>
      </c>
      <c r="V37" s="2" t="s">
        <v>6</v>
      </c>
      <c r="W37" s="2" t="s">
        <v>7</v>
      </c>
      <c r="X37" s="2" t="s">
        <v>8</v>
      </c>
      <c r="Y37" s="2" t="s">
        <v>9</v>
      </c>
    </row>
    <row r="38" spans="2:25" ht="10.5" customHeight="1" x14ac:dyDescent="0.2">
      <c r="B38" s="44"/>
      <c r="C38" s="3" t="str">
        <f>IF(MONTH($C$36-WEEKDAY($C$36,1)+1+0)=MONTH($C$36),$C$36-WEEKDAY($C$36,1)+1+0,"")</f>
        <v/>
      </c>
      <c r="D38" s="4" t="str">
        <f>IF(MONTH($C$36-WEEKDAY($C$36,1)+1+1)=MONTH($C$36),$C$36-WEEKDAY($C$36,1)+1+1,"")</f>
        <v/>
      </c>
      <c r="E38" s="4" t="str">
        <f>IF(MONTH($C$36-WEEKDAY($C$36,1)+1+2)=MONTH($C$36),$C$36-WEEKDAY($C$36,1)+1+2,"")</f>
        <v/>
      </c>
      <c r="F38" s="4">
        <f>IF(MONTH($C$36-WEEKDAY($C$36,1)+1+3)=MONTH($C$36),$C$36-WEEKDAY($C$36,1)+1+3,"")</f>
        <v>46204</v>
      </c>
      <c r="G38" s="4">
        <f>IF(MONTH($C$36-WEEKDAY($C$36,1)+1+4)=MONTH($C$36),$C$36-WEEKDAY($C$36,1)+1+4,"")</f>
        <v>46205</v>
      </c>
      <c r="H38" s="4">
        <f>IF(MONTH($C$36-WEEKDAY($C$36,1)+1+5)=MONTH($C$36),$C$36-WEEKDAY($C$36,1)+1+5,"")</f>
        <v>46206</v>
      </c>
      <c r="I38" s="3">
        <f>IF(MONTH($C$36-WEEKDAY($C$36,1)+1+6)=MONTH($C$36),$C$36-WEEKDAY($C$36,1)+1+6,"")</f>
        <v>46207</v>
      </c>
      <c r="J38" s="1"/>
      <c r="K38" s="3" t="str">
        <f>IF(MONTH($K$36-WEEKDAY($K$36,1)+1+0)=MONTH($K$36),$K$36-WEEKDAY($K$36,1)+1+0,"")</f>
        <v/>
      </c>
      <c r="L38" s="4" t="str">
        <f>IF(MONTH($K$36-WEEKDAY($K$36,1)+1+1)=MONTH($K$36),$K$36-WEEKDAY($K$36,1)+1+1,"")</f>
        <v/>
      </c>
      <c r="M38" s="4" t="str">
        <f>IF(MONTH($K$36-WEEKDAY($K$36,1)+1+2)=MONTH($K$36),$K$36-WEEKDAY($K$36,1)+1+2,"")</f>
        <v/>
      </c>
      <c r="N38" s="4" t="str">
        <f>IF(MONTH($K$36-WEEKDAY($K$36,1)+1+3)=MONTH($K$36),$K$36-WEEKDAY($K$36,1)+1+3,"")</f>
        <v/>
      </c>
      <c r="O38" s="4" t="str">
        <f>IF(MONTH($K$36-WEEKDAY($K$36,1)+1+4)=MONTH($K$36),$K$36-WEEKDAY($K$36,1)+1+4,"")</f>
        <v/>
      </c>
      <c r="P38" s="4" t="str">
        <f>IF(MONTH($K$36-WEEKDAY($K$36,1)+1+5)=MONTH($K$36),$K$36-WEEKDAY($K$36,1)+1+5,"")</f>
        <v/>
      </c>
      <c r="Q38" s="3">
        <f>IF(MONTH($K$36-WEEKDAY($K$36,1)+1+6)=MONTH($K$36),$K$36-WEEKDAY($K$36,1)+1+6,"")</f>
        <v>46235</v>
      </c>
      <c r="R38" s="1"/>
      <c r="S38" s="3" t="str">
        <f>IF(MONTH($S$36-WEEKDAY($S$36,1)+1+0)=MONTH($S$36),$S$36-WEEKDAY($S$36,1)+1+0,"")</f>
        <v/>
      </c>
      <c r="T38" s="4" t="str">
        <f>IF(MONTH($S$36-WEEKDAY($S$36,1)+1+1)=MONTH($S$36),$S$36-WEEKDAY($S$36,1)+1+1,"")</f>
        <v/>
      </c>
      <c r="U38" s="4">
        <f>IF(MONTH($S$36-WEEKDAY($S$36,1)+1+2)=MONTH($S$36),$S$36-WEEKDAY($S$36,1)+1+2,"")</f>
        <v>46266</v>
      </c>
      <c r="V38" s="4">
        <f>IF(MONTH($S$36-WEEKDAY($S$36,1)+1+3)=MONTH($S$36),$S$36-WEEKDAY($S$36,1)+1+3,"")</f>
        <v>46267</v>
      </c>
      <c r="W38" s="4">
        <f>IF(MONTH($S$36-WEEKDAY($S$36,1)+1+4)=MONTH($S$36),$S$36-WEEKDAY($S$36,1)+1+4,"")</f>
        <v>46268</v>
      </c>
      <c r="X38" s="4">
        <f>IF(MONTH($S$36-WEEKDAY($S$36,1)+1+5)=MONTH($S$36),$S$36-WEEKDAY($S$36,1)+1+5,"")</f>
        <v>46269</v>
      </c>
      <c r="Y38" s="3">
        <f>IF(MONTH($S$36-WEEKDAY($S$36,1)+1+6)=MONTH($S$36),$S$36-WEEKDAY($S$36,1)+1+6,"")</f>
        <v>46270</v>
      </c>
    </row>
    <row r="39" spans="2:25" ht="10.5" customHeight="1" x14ac:dyDescent="0.2">
      <c r="B39" s="44"/>
      <c r="C39" s="5"/>
      <c r="D39" s="5"/>
      <c r="E39" s="5"/>
      <c r="F39" s="5"/>
      <c r="G39" s="5"/>
      <c r="H39" s="5"/>
      <c r="I39" s="5"/>
      <c r="J39" s="1"/>
      <c r="K39" s="5"/>
      <c r="L39" s="5"/>
      <c r="M39" s="5"/>
      <c r="N39" s="5"/>
      <c r="O39" s="5"/>
      <c r="P39" s="5"/>
      <c r="Q39" s="5"/>
      <c r="R39" s="1"/>
      <c r="S39" s="5"/>
      <c r="T39" s="5"/>
      <c r="U39" s="5"/>
      <c r="V39" s="5"/>
      <c r="W39" s="5"/>
      <c r="X39" s="5"/>
      <c r="Y39" s="5"/>
    </row>
    <row r="40" spans="2:25" ht="10.5" customHeight="1" x14ac:dyDescent="0.2">
      <c r="B40" s="44"/>
      <c r="C40" s="3">
        <f>IF(MONTH($C$36-WEEKDAY($C$36,1)+1+7)=MONTH($C$36),$C$36-WEEKDAY($C$36,1)+1+7,"")</f>
        <v>46208</v>
      </c>
      <c r="D40" s="4">
        <f>IF(MONTH($C$36-WEEKDAY($C$36,1)+1+8)=MONTH($C$36),$C$36-WEEKDAY($C$36,1)+1+8,"")</f>
        <v>46209</v>
      </c>
      <c r="E40" s="4">
        <f>IF(MONTH($C$36-WEEKDAY($C$36,1)+1+9)=MONTH($C$36),$C$36-WEEKDAY($C$36,1)+1+9,"")</f>
        <v>46210</v>
      </c>
      <c r="F40" s="4">
        <f>IF(MONTH($C$36-WEEKDAY($C$36,1)+1+10)=MONTH($C$36),$C$36-WEEKDAY($C$36,1)+1+10,"")</f>
        <v>46211</v>
      </c>
      <c r="G40" s="4">
        <f>IF(MONTH($C$36-WEEKDAY($C$36,1)+1+11)=MONTH($C$36),$C$36-WEEKDAY($C$36,1)+1+11,"")</f>
        <v>46212</v>
      </c>
      <c r="H40" s="4">
        <f>IF(MONTH($C$36-WEEKDAY($C$36,1)+1+12)=MONTH($C$36),$C$36-WEEKDAY($C$36,1)+1+12,"")</f>
        <v>46213</v>
      </c>
      <c r="I40" s="3">
        <f>IF(MONTH($C$36-WEEKDAY($C$36,1)+1+13)=MONTH($C$36),$C$36-WEEKDAY($C$36,1)+1+13,"")</f>
        <v>46214</v>
      </c>
      <c r="J40" s="1"/>
      <c r="K40" s="3">
        <f>IF(MONTH($K$36-WEEKDAY($K$36,1)+1+7)=MONTH($K$36),$K$36-WEEKDAY($K$36,1)+1+7,"")</f>
        <v>46236</v>
      </c>
      <c r="L40" s="4">
        <f>IF(MONTH($K$36-WEEKDAY($K$36,1)+1+8)=MONTH($K$36),$K$36-WEEKDAY($K$36,1)+1+8,"")</f>
        <v>46237</v>
      </c>
      <c r="M40" s="4">
        <f>IF(MONTH($K$36-WEEKDAY($K$36,1)+1+9)=MONTH($K$36),$K$36-WEEKDAY($K$36,1)+1+9,"")</f>
        <v>46238</v>
      </c>
      <c r="N40" s="4">
        <f>IF(MONTH($K$36-WEEKDAY($K$36,1)+1+10)=MONTH($K$36),$K$36-WEEKDAY($K$36,1)+1+10,"")</f>
        <v>46239</v>
      </c>
      <c r="O40" s="4">
        <f>IF(MONTH($K$36-WEEKDAY($K$36,1)+1+11)=MONTH($K$36),$K$36-WEEKDAY($K$36,1)+1+11,"")</f>
        <v>46240</v>
      </c>
      <c r="P40" s="4">
        <f>IF(MONTH($K$36-WEEKDAY($K$36,1)+1+12)=MONTH($K$36),$K$36-WEEKDAY($K$36,1)+1+12,"")</f>
        <v>46241</v>
      </c>
      <c r="Q40" s="3">
        <f>IF(MONTH($K$36-WEEKDAY($K$36,1)+1+13)=MONTH($K$36),$K$36-WEEKDAY($K$36,1)+1+13,"")</f>
        <v>46242</v>
      </c>
      <c r="R40" s="1"/>
      <c r="S40" s="3">
        <f>IF(MONTH($S$36-WEEKDAY($S$36,1)+1+7)=MONTH($S$36),$S$36-WEEKDAY($S$36,1)+1+7,"")</f>
        <v>46271</v>
      </c>
      <c r="T40" s="4">
        <f>IF(MONTH($S$36-WEEKDAY($S$36,1)+1+8)=MONTH($S$36),$S$36-WEEKDAY($S$36,1)+1+8,"")</f>
        <v>46272</v>
      </c>
      <c r="U40" s="4">
        <f>IF(MONTH($S$36-WEEKDAY($S$36,1)+1+9)=MONTH($S$36),$S$36-WEEKDAY($S$36,1)+1+9,"")</f>
        <v>46273</v>
      </c>
      <c r="V40" s="4">
        <f>IF(MONTH($S$36-WEEKDAY($S$36,1)+1+10)=MONTH($S$36),$S$36-WEEKDAY($S$36,1)+1+10,"")</f>
        <v>46274</v>
      </c>
      <c r="W40" s="4">
        <f>IF(MONTH($S$36-WEEKDAY($S$36,1)+1+11)=MONTH($S$36),$S$36-WEEKDAY($S$36,1)+1+11,"")</f>
        <v>46275</v>
      </c>
      <c r="X40" s="4">
        <f>IF(MONTH($S$36-WEEKDAY($S$36,1)+1+12)=MONTH($S$36),$S$36-WEEKDAY($S$36,1)+1+12,"")</f>
        <v>46276</v>
      </c>
      <c r="Y40" s="3">
        <f>IF(MONTH($S$36-WEEKDAY($S$36,1)+1+13)=MONTH($S$36),$S$36-WEEKDAY($S$36,1)+1+13,"")</f>
        <v>46277</v>
      </c>
    </row>
    <row r="41" spans="2:25" ht="10.5" customHeight="1" x14ac:dyDescent="0.2">
      <c r="B41" s="44"/>
      <c r="C41" s="5"/>
      <c r="D41" s="5"/>
      <c r="E41" s="5"/>
      <c r="F41" s="5"/>
      <c r="G41" s="5"/>
      <c r="H41" s="5"/>
      <c r="I41" s="5"/>
      <c r="J41" s="1"/>
      <c r="K41" s="5"/>
      <c r="L41" s="5"/>
      <c r="M41" s="5"/>
      <c r="N41" s="5"/>
      <c r="O41" s="5"/>
      <c r="P41" s="5"/>
      <c r="Q41" s="5"/>
      <c r="R41" s="1"/>
      <c r="S41" s="5"/>
      <c r="T41" s="5"/>
      <c r="U41" s="5"/>
      <c r="V41" s="5"/>
      <c r="W41" s="5"/>
      <c r="X41" s="5"/>
      <c r="Y41" s="5"/>
    </row>
    <row r="42" spans="2:25" ht="10.5" customHeight="1" x14ac:dyDescent="0.2">
      <c r="B42" s="44"/>
      <c r="C42" s="3">
        <f>IF(MONTH($C$36-WEEKDAY($C$36,1)+1+14)=MONTH($C$36),$C$36-WEEKDAY($C$36,1)+1+14,"")</f>
        <v>46215</v>
      </c>
      <c r="D42" s="4">
        <f>IF(MONTH($C$36-WEEKDAY($C$36,1)+1+15)=MONTH($C$36),$C$36-WEEKDAY($C$36,1)+1+15,"")</f>
        <v>46216</v>
      </c>
      <c r="E42" s="4">
        <f>IF(MONTH($C$36-WEEKDAY($C$36,1)+1+16)=MONTH($C$36),$C$36-WEEKDAY($C$36,1)+1+16,"")</f>
        <v>46217</v>
      </c>
      <c r="F42" s="4">
        <f>IF(MONTH($C$36-WEEKDAY($C$36,1)+1+17)=MONTH($C$36),$C$36-WEEKDAY($C$36,1)+1+17,"")</f>
        <v>46218</v>
      </c>
      <c r="G42" s="4">
        <f>IF(MONTH($C$36-WEEKDAY($C$36,1)+1+18)=MONTH($C$36),$C$36-WEEKDAY($C$36,1)+1+18,"")</f>
        <v>46219</v>
      </c>
      <c r="H42" s="4">
        <f>IF(MONTH($C$36-WEEKDAY($C$36,1)+1+19)=MONTH($C$36),$C$36-WEEKDAY($C$36,1)+1+19,"")</f>
        <v>46220</v>
      </c>
      <c r="I42" s="3">
        <f>IF(MONTH($C$36-WEEKDAY($C$36,1)+1+20)=MONTH($C$36),$C$36-WEEKDAY($C$36,1)+1+20,"")</f>
        <v>46221</v>
      </c>
      <c r="J42" s="1"/>
      <c r="K42" s="3">
        <f>IF(MONTH($K$36-WEEKDAY($K$36,1)+1+14)=MONTH($K$36),$K$36-WEEKDAY($K$36,1)+1+14,"")</f>
        <v>46243</v>
      </c>
      <c r="L42" s="4">
        <f>IF(MONTH($K$36-WEEKDAY($K$36,1)+1+15)=MONTH($K$36),$K$36-WEEKDAY($K$36,1)+1+15,"")</f>
        <v>46244</v>
      </c>
      <c r="M42" s="4">
        <f>IF(MONTH($K$36-WEEKDAY($K$36,1)+1+16)=MONTH($K$36),$K$36-WEEKDAY($K$36,1)+1+16,"")</f>
        <v>46245</v>
      </c>
      <c r="N42" s="4">
        <f>IF(MONTH($K$36-WEEKDAY($K$36,1)+1+17)=MONTH($K$36),$K$36-WEEKDAY($K$36,1)+1+17,"")</f>
        <v>46246</v>
      </c>
      <c r="O42" s="4">
        <f>IF(MONTH($K$36-WEEKDAY($K$36,1)+1+18)=MONTH($K$36),$K$36-WEEKDAY($K$36,1)+1+18,"")</f>
        <v>46247</v>
      </c>
      <c r="P42" s="4">
        <f>IF(MONTH($K$36-WEEKDAY($K$36,1)+1+19)=MONTH($K$36),$K$36-WEEKDAY($K$36,1)+1+19,"")</f>
        <v>46248</v>
      </c>
      <c r="Q42" s="3">
        <f>IF(MONTH($K$36-WEEKDAY($K$36,1)+1+20)=MONTH($K$36),$K$36-WEEKDAY($K$36,1)+1+20,"")</f>
        <v>46249</v>
      </c>
      <c r="R42" s="1"/>
      <c r="S42" s="3">
        <f>IF(MONTH($S$36-WEEKDAY($S$36,1)+1+14)=MONTH($S$36),$S$36-WEEKDAY($S$36,1)+1+14,"")</f>
        <v>46278</v>
      </c>
      <c r="T42" s="4">
        <f>IF(MONTH($S$36-WEEKDAY($S$36,1)+1+15)=MONTH($S$36),$S$36-WEEKDAY($S$36,1)+1+15,"")</f>
        <v>46279</v>
      </c>
      <c r="U42" s="4">
        <f>IF(MONTH($S$36-WEEKDAY($S$36,1)+1+16)=MONTH($S$36),$S$36-WEEKDAY($S$36,1)+1+16,"")</f>
        <v>46280</v>
      </c>
      <c r="V42" s="4">
        <f>IF(MONTH($S$36-WEEKDAY($S$36,1)+1+17)=MONTH($S$36),$S$36-WEEKDAY($S$36,1)+1+17,"")</f>
        <v>46281</v>
      </c>
      <c r="W42" s="4">
        <f>IF(MONTH($S$36-WEEKDAY($S$36,1)+1+18)=MONTH($S$36),$S$36-WEEKDAY($S$36,1)+1+18,"")</f>
        <v>46282</v>
      </c>
      <c r="X42" s="4">
        <f>IF(MONTH($S$36-WEEKDAY($S$36,1)+1+19)=MONTH($S$36),$S$36-WEEKDAY($S$36,1)+1+19,"")</f>
        <v>46283</v>
      </c>
      <c r="Y42" s="3">
        <f>IF(MONTH($S$36-WEEKDAY($S$36,1)+1+20)=MONTH($S$36),$S$36-WEEKDAY($S$36,1)+1+20,"")</f>
        <v>46284</v>
      </c>
    </row>
    <row r="43" spans="2:25" ht="10.5" customHeight="1" x14ac:dyDescent="0.2">
      <c r="B43" s="44"/>
      <c r="C43" s="5"/>
      <c r="D43" s="5"/>
      <c r="E43" s="5"/>
      <c r="F43" s="5"/>
      <c r="G43" s="5"/>
      <c r="H43" s="5"/>
      <c r="I43" s="5"/>
      <c r="J43" s="1"/>
      <c r="K43" s="5"/>
      <c r="L43" s="5"/>
      <c r="M43" s="5"/>
      <c r="N43" s="5"/>
      <c r="O43" s="5"/>
      <c r="P43" s="5"/>
      <c r="Q43" s="5"/>
      <c r="R43" s="1"/>
      <c r="S43" s="5"/>
      <c r="T43" s="5"/>
      <c r="U43" s="5"/>
      <c r="V43" s="5"/>
      <c r="W43" s="5"/>
      <c r="X43" s="5"/>
      <c r="Y43" s="5"/>
    </row>
    <row r="44" spans="2:25" ht="10.5" customHeight="1" x14ac:dyDescent="0.2">
      <c r="B44" s="44"/>
      <c r="C44" s="3">
        <f>IF(MONTH($C$36-WEEKDAY($C$36,1)+1+21)=MONTH($C$36),$C$36-WEEKDAY($C$36,1)+1+21,"")</f>
        <v>46222</v>
      </c>
      <c r="D44" s="4">
        <f>IF(MONTH($C$36-WEEKDAY($C$36,1)+1+22)=MONTH($C$36),$C$36-WEEKDAY($C$36,1)+1+22,"")</f>
        <v>46223</v>
      </c>
      <c r="E44" s="4">
        <f>IF(MONTH($C$36-WEEKDAY($C$36,1)+1+23)=MONTH($C$36),$C$36-WEEKDAY($C$36,1)+1+23,"")</f>
        <v>46224</v>
      </c>
      <c r="F44" s="4">
        <f>IF(MONTH($C$36-WEEKDAY($C$36,1)+1+24)=MONTH($C$36),$C$36-WEEKDAY($C$36,1)+1+24,"")</f>
        <v>46225</v>
      </c>
      <c r="G44" s="4">
        <f>IF(MONTH($C$36-WEEKDAY($C$36,1)+1+25)=MONTH($C$36),$C$36-WEEKDAY($C$36,1)+1+25,"")</f>
        <v>46226</v>
      </c>
      <c r="H44" s="4">
        <f>IF(MONTH($C$36-WEEKDAY($C$36,1)+1+26)=MONTH($C$36),$C$36-WEEKDAY($C$36,1)+1+26,"")</f>
        <v>46227</v>
      </c>
      <c r="I44" s="3">
        <f>IF(MONTH($C$36-WEEKDAY($C$36,1)+1+27)=MONTH($C$36),$C$36-WEEKDAY($C$36,1)+1+27,"")</f>
        <v>46228</v>
      </c>
      <c r="J44" s="1"/>
      <c r="K44" s="3">
        <f>IF(MONTH($K$36-WEEKDAY($K$36,1)+1+21)=MONTH($K$36),$K$36-WEEKDAY($K$36,1)+1+21,"")</f>
        <v>46250</v>
      </c>
      <c r="L44" s="4">
        <f>IF(MONTH($K$36-WEEKDAY($K$36,1)+1+22)=MONTH($K$36),$K$36-WEEKDAY($K$36,1)+1+22,"")</f>
        <v>46251</v>
      </c>
      <c r="M44" s="4">
        <f>IF(MONTH($K$36-WEEKDAY($K$36,1)+1+23)=MONTH($K$36),$K$36-WEEKDAY($K$36,1)+1+23,"")</f>
        <v>46252</v>
      </c>
      <c r="N44" s="4">
        <f>IF(MONTH($K$36-WEEKDAY($K$36,1)+1+24)=MONTH($K$36),$K$36-WEEKDAY($K$36,1)+1+24,"")</f>
        <v>46253</v>
      </c>
      <c r="O44" s="4">
        <f>IF(MONTH($K$36-WEEKDAY($K$36,1)+1+25)=MONTH($K$36),$K$36-WEEKDAY($K$36,1)+1+25,"")</f>
        <v>46254</v>
      </c>
      <c r="P44" s="4">
        <f>IF(MONTH($K$36-WEEKDAY($K$36,1)+1+26)=MONTH($K$36),$K$36-WEEKDAY($K$36,1)+1+26,"")</f>
        <v>46255</v>
      </c>
      <c r="Q44" s="3">
        <f>IF(MONTH($K$36-WEEKDAY($K$36,1)+1+27)=MONTH($K$36),$K$36-WEEKDAY($K$36,1)+1+27,"")</f>
        <v>46256</v>
      </c>
      <c r="R44" s="1"/>
      <c r="S44" s="3">
        <f>IF(MONTH($S$36-WEEKDAY($S$36,1)+1+21)=MONTH($S$36),$S$36-WEEKDAY($S$36,1)+1+21,"")</f>
        <v>46285</v>
      </c>
      <c r="T44" s="4">
        <f>IF(MONTH($S$36-WEEKDAY($S$36,1)+1+22)=MONTH($S$36),$S$36-WEEKDAY($S$36,1)+1+22,"")</f>
        <v>46286</v>
      </c>
      <c r="U44" s="4">
        <f>IF(MONTH($S$36-WEEKDAY($S$36,1)+1+23)=MONTH($S$36),$S$36-WEEKDAY($S$36,1)+1+23,"")</f>
        <v>46287</v>
      </c>
      <c r="V44" s="4">
        <f>IF(MONTH($S$36-WEEKDAY($S$36,1)+1+24)=MONTH($S$36),$S$36-WEEKDAY($S$36,1)+1+24,"")</f>
        <v>46288</v>
      </c>
      <c r="W44" s="4">
        <f>IF(MONTH($S$36-WEEKDAY($S$36,1)+1+25)=MONTH($S$36),$S$36-WEEKDAY($S$36,1)+1+25,"")</f>
        <v>46289</v>
      </c>
      <c r="X44" s="4">
        <f>IF(MONTH($S$36-WEEKDAY($S$36,1)+1+26)=MONTH($S$36),$S$36-WEEKDAY($S$36,1)+1+26,"")</f>
        <v>46290</v>
      </c>
      <c r="Y44" s="3">
        <f>IF(MONTH($S$36-WEEKDAY($S$36,1)+1+27)=MONTH($S$36),$S$36-WEEKDAY($S$36,1)+1+27,"")</f>
        <v>46291</v>
      </c>
    </row>
    <row r="45" spans="2:25" ht="10.5" customHeight="1" x14ac:dyDescent="0.2">
      <c r="B45" s="44"/>
      <c r="C45" s="5"/>
      <c r="D45" s="5"/>
      <c r="E45" s="5"/>
      <c r="F45" s="5"/>
      <c r="G45" s="5"/>
      <c r="H45" s="5"/>
      <c r="I45" s="5"/>
      <c r="J45" s="1"/>
      <c r="K45" s="5"/>
      <c r="L45" s="5"/>
      <c r="M45" s="5"/>
      <c r="N45" s="5"/>
      <c r="O45" s="5"/>
      <c r="P45" s="5"/>
      <c r="Q45" s="5"/>
      <c r="R45" s="1"/>
      <c r="S45" s="5"/>
      <c r="T45" s="5"/>
      <c r="U45" s="5"/>
      <c r="V45" s="5"/>
      <c r="W45" s="5"/>
      <c r="X45" s="5"/>
      <c r="Y45" s="5"/>
    </row>
    <row r="46" spans="2:25" ht="10.5" customHeight="1" x14ac:dyDescent="0.2">
      <c r="B46" s="44"/>
      <c r="C46" s="3">
        <f>IF(MONTH($C$36-WEEKDAY($C$36,1)+1+28)=MONTH($C$36),$C$36-WEEKDAY($C$36,1)+1+28,"")</f>
        <v>46229</v>
      </c>
      <c r="D46" s="4">
        <f>IF(MONTH($C$36-WEEKDAY($C$36,1)+1+29)=MONTH($C$36),$C$36-WEEKDAY($C$36,1)+1+29,"")</f>
        <v>46230</v>
      </c>
      <c r="E46" s="4">
        <f>IF(MONTH($C$36-WEEKDAY($C$36,1)+1+30)=MONTH($C$36),$C$36-WEEKDAY($C$36,1)+1+30,"")</f>
        <v>46231</v>
      </c>
      <c r="F46" s="4">
        <f>IF(MONTH($C$36-WEEKDAY($C$36,1)+1+31)=MONTH($C$36),$C$36-WEEKDAY($C$36,1)+1+31,"")</f>
        <v>46232</v>
      </c>
      <c r="G46" s="4">
        <f>IF(MONTH($C$36-WEEKDAY($C$36,1)+1+32)=MONTH($C$36),$C$36-WEEKDAY($C$36,1)+1+32,"")</f>
        <v>46233</v>
      </c>
      <c r="H46" s="4">
        <f>IF(MONTH($C$36-WEEKDAY($C$36,1)+1+33)=MONTH($C$36),$C$36-WEEKDAY($C$36,1)+1+33,"")</f>
        <v>46234</v>
      </c>
      <c r="I46" s="3" t="str">
        <f>IF(MONTH($C$36-WEEKDAY($C$36,1)+1+34)=MONTH($C$36),$C$36-WEEKDAY($C$36,1)+1+34,"")</f>
        <v/>
      </c>
      <c r="J46" s="1"/>
      <c r="K46" s="3">
        <f>IF(MONTH($K$36-WEEKDAY($K$36,1)+1+28)=MONTH($K$36),$K$36-WEEKDAY($K$36,1)+1+28,"")</f>
        <v>46257</v>
      </c>
      <c r="L46" s="4">
        <f>IF(MONTH($K$36-WEEKDAY($K$36,1)+1+29)=MONTH($K$36),$K$36-WEEKDAY($K$36,1)+1+29,"")</f>
        <v>46258</v>
      </c>
      <c r="M46" s="4">
        <f>IF(MONTH($K$36-WEEKDAY($K$36,1)+1+30)=MONTH($K$36),$K$36-WEEKDAY($K$36,1)+1+30,"")</f>
        <v>46259</v>
      </c>
      <c r="N46" s="4">
        <f>IF(MONTH($K$36-WEEKDAY($K$36,1)+1+31)=MONTH($K$36),$K$36-WEEKDAY($K$36,1)+1+31,"")</f>
        <v>46260</v>
      </c>
      <c r="O46" s="4">
        <f>IF(MONTH($K$36-WEEKDAY($K$36,1)+1+32)=MONTH($K$36),$K$36-WEEKDAY($K$36,1)+1+32,"")</f>
        <v>46261</v>
      </c>
      <c r="P46" s="4">
        <f>IF(MONTH($K$36-WEEKDAY($K$36,1)+1+33)=MONTH($K$36),$K$36-WEEKDAY($K$36,1)+1+33,"")</f>
        <v>46262</v>
      </c>
      <c r="Q46" s="3">
        <f>IF(MONTH($K$36-WEEKDAY($K$36,1)+1+34)=MONTH($K$36),$K$36-WEEKDAY($K$36,1)+1+34,"")</f>
        <v>46263</v>
      </c>
      <c r="R46" s="1"/>
      <c r="S46" s="3">
        <f>IF(MONTH($S$36-WEEKDAY($S$36,1)+1+28)=MONTH($S$36),$S$36-WEEKDAY($S$36,1)+1+28,"")</f>
        <v>46292</v>
      </c>
      <c r="T46" s="4">
        <f>IF(MONTH($S$36-WEEKDAY($S$36,1)+1+29)=MONTH($S$36),$S$36-WEEKDAY($S$36,1)+1+29,"")</f>
        <v>46293</v>
      </c>
      <c r="U46" s="4">
        <f>IF(MONTH($S$36-WEEKDAY($S$36,1)+1+30)=MONTH($S$36),$S$36-WEEKDAY($S$36,1)+1+30,"")</f>
        <v>46294</v>
      </c>
      <c r="V46" s="4">
        <f>IF(MONTH($S$36-WEEKDAY($S$36,1)+1+31)=MONTH($S$36),$S$36-WEEKDAY($S$36,1)+1+31,"")</f>
        <v>46295</v>
      </c>
      <c r="W46" s="4" t="str">
        <f>IF(MONTH($S$36-WEEKDAY($S$36,1)+1+32)=MONTH($S$36),$S$36-WEEKDAY($S$36,1)+1+32,"")</f>
        <v/>
      </c>
      <c r="X46" s="4" t="str">
        <f>IF(MONTH($S$36-WEEKDAY($S$36,1)+1+33)=MONTH($S$36),$S$36-WEEKDAY($S$36,1)+1+33,"")</f>
        <v/>
      </c>
      <c r="Y46" s="3" t="str">
        <f>IF(MONTH($S$36-WEEKDAY($S$36,1)+1+34)=MONTH($S$36),$S$36-WEEKDAY($S$36,1)+1+34,"")</f>
        <v/>
      </c>
    </row>
    <row r="47" spans="2:25" ht="10.5" customHeight="1" x14ac:dyDescent="0.2">
      <c r="B47" s="44"/>
      <c r="C47" s="5"/>
      <c r="D47" s="5"/>
      <c r="E47" s="5"/>
      <c r="F47" s="5"/>
      <c r="G47" s="5"/>
      <c r="H47" s="5"/>
      <c r="I47" s="5"/>
      <c r="J47" s="1"/>
      <c r="K47" s="5"/>
      <c r="L47" s="5"/>
      <c r="M47" s="5"/>
      <c r="N47" s="5"/>
      <c r="O47" s="5"/>
      <c r="P47" s="5"/>
      <c r="Q47" s="5"/>
      <c r="R47" s="1"/>
      <c r="S47" s="5"/>
      <c r="T47" s="5"/>
      <c r="U47" s="5"/>
      <c r="V47" s="5"/>
      <c r="W47" s="5"/>
      <c r="X47" s="5"/>
      <c r="Y47" s="5"/>
    </row>
    <row r="48" spans="2:25" ht="10.5" customHeight="1" x14ac:dyDescent="0.2">
      <c r="B48" s="44"/>
      <c r="C48" s="3" t="str">
        <f>IF(MONTH($C$36-WEEKDAY($C$36,1)+1+35)=MONTH($C$36),$C$36-WEEKDAY($C$36,1)+1+35,"")</f>
        <v/>
      </c>
      <c r="D48" s="4" t="str">
        <f>IF(MONTH($C$36-WEEKDAY($C$36,1)+1+36)=MONTH($C$36),$C$36-WEEKDAY($C$36,1)+1+36,"")</f>
        <v/>
      </c>
      <c r="E48" s="4" t="str">
        <f>IF(MONTH($C$36-WEEKDAY($C$36,1)+1+37)=MONTH($C$36),$C$36-WEEKDAY($C$36,1)+1+37,"")</f>
        <v/>
      </c>
      <c r="F48" s="4" t="str">
        <f>IF(MONTH($C$36-WEEKDAY($C$36,1)+1+38)=MONTH($C$36),$C$36-WEEKDAY($C$36,1)+1+38,"")</f>
        <v/>
      </c>
      <c r="G48" s="4" t="str">
        <f>IF(MONTH($C$36-WEEKDAY($C$36,1)+1+39)=MONTH($C$36),$C$36-WEEKDAY($C$36,1)+1+39,"")</f>
        <v/>
      </c>
      <c r="H48" s="4" t="str">
        <f>IF(MONTH($C$36-WEEKDAY($C$36,1)+1+40)=MONTH($C$36),$C$36-WEEKDAY($C$36,1)+1+40,"")</f>
        <v/>
      </c>
      <c r="I48" s="3" t="str">
        <f>IF(MONTH($C$36-WEEKDAY($C$36,1)+1+41)=MONTH($C$36),$C$36-WEEKDAY($C$36,1)+1+41,"")</f>
        <v/>
      </c>
      <c r="J48" s="1"/>
      <c r="K48" s="3">
        <f>IF(MONTH($K$36-WEEKDAY($K$36,1)+1+35)=MONTH($K$36),$K$36-WEEKDAY($K$36,1)+1+35,"")</f>
        <v>46264</v>
      </c>
      <c r="L48" s="4">
        <f>IF(MONTH($K$36-WEEKDAY($K$36,1)+1+36)=MONTH($K$36),$K$36-WEEKDAY($K$36,1)+1+36,"")</f>
        <v>46265</v>
      </c>
      <c r="M48" s="4" t="str">
        <f>IF(MONTH($K$36-WEEKDAY($K$36,1)+1+37)=MONTH($K$36),$K$36-WEEKDAY($K$36,1)+1+37,"")</f>
        <v/>
      </c>
      <c r="N48" s="4" t="str">
        <f>IF(MONTH($K$36-WEEKDAY($K$36,1)+1+38)=MONTH($K$36),$K$36-WEEKDAY($K$36,1)+1+38,"")</f>
        <v/>
      </c>
      <c r="O48" s="4" t="str">
        <f>IF(MONTH($K$36-WEEKDAY($K$36,1)+1+39)=MONTH($K$36),$K$36-WEEKDAY($K$36,1)+1+39,"")</f>
        <v/>
      </c>
      <c r="P48" s="4" t="str">
        <f>IF(MONTH($K$36-WEEKDAY($K$36,1)+1+40)=MONTH($K$36),$K$36-WEEKDAY($K$36,1)+1+40,"")</f>
        <v/>
      </c>
      <c r="Q48" s="3" t="str">
        <f>IF(MONTH($K$36-WEEKDAY($K$36,1)+1+41)=MONTH($K$36),$K$36-WEEKDAY($K$36,1)+1+41,"")</f>
        <v/>
      </c>
      <c r="R48" s="1"/>
      <c r="S48" s="3" t="str">
        <f>IF(MONTH($S$36-WEEKDAY($S$36,1)+1+35)=MONTH($S$36),$S$36-WEEKDAY($S$36,1)+1+35,"")</f>
        <v/>
      </c>
      <c r="T48" s="4" t="str">
        <f>IF(MONTH($S$36-WEEKDAY($S$36,1)+1+36)=MONTH($S$36),$S$36-WEEKDAY($S$36,1)+1+36,"")</f>
        <v/>
      </c>
      <c r="U48" s="4" t="str">
        <f>IF(MONTH($S$36-WEEKDAY($S$36,1)+1+37)=MONTH($S$36),$S$36-WEEKDAY($S$36,1)+1+37,"")</f>
        <v/>
      </c>
      <c r="V48" s="4" t="str">
        <f>IF(MONTH($S$36-WEEKDAY($S$36,1)+1+38)=MONTH($S$36),$S$36-WEEKDAY($S$36,1)+1+38,"")</f>
        <v/>
      </c>
      <c r="W48" s="4" t="str">
        <f>IF(MONTH($S$36-WEEKDAY($S$36,1)+1+39)=MONTH($S$36),$S$36-WEEKDAY($S$36,1)+1+39,"")</f>
        <v/>
      </c>
      <c r="X48" s="4" t="str">
        <f>IF(MONTH($S$36-WEEKDAY($S$36,1)+1+40)=MONTH($S$36),$S$36-WEEKDAY($S$36,1)+1+40,"")</f>
        <v/>
      </c>
      <c r="Y48" s="3" t="str">
        <f>IF(MONTH($S$36-WEEKDAY($S$36,1)+1+41)=MONTH($S$36),$S$36-WEEKDAY($S$36,1)+1+41,"")</f>
        <v/>
      </c>
    </row>
    <row r="49" spans="2:25" ht="10.5" customHeight="1" x14ac:dyDescent="0.2">
      <c r="B49" s="45"/>
      <c r="C49" s="5"/>
      <c r="D49" s="5"/>
      <c r="E49" s="5"/>
      <c r="F49" s="5"/>
      <c r="G49" s="5"/>
      <c r="H49" s="5"/>
      <c r="I49" s="5"/>
      <c r="J49" s="1"/>
      <c r="K49" s="5"/>
      <c r="L49" s="5"/>
      <c r="M49" s="5"/>
      <c r="N49" s="5"/>
      <c r="O49" s="5"/>
      <c r="P49" s="5"/>
      <c r="Q49" s="5"/>
      <c r="R49" s="1"/>
      <c r="S49" s="5"/>
      <c r="T49" s="5"/>
      <c r="U49" s="5"/>
      <c r="V49" s="5"/>
      <c r="W49" s="5"/>
      <c r="X49" s="5"/>
      <c r="Y49" s="5"/>
    </row>
    <row r="50" spans="2:25" ht="6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2:25" ht="18" customHeight="1" x14ac:dyDescent="0.2">
      <c r="B51" s="43" t="s">
        <v>12</v>
      </c>
      <c r="C51" s="50">
        <f>DATE($X$2,10,1)</f>
        <v>46296</v>
      </c>
      <c r="D51" s="47"/>
      <c r="E51" s="47"/>
      <c r="F51" s="47"/>
      <c r="G51" s="47"/>
      <c r="H51" s="47"/>
      <c r="I51" s="48"/>
      <c r="J51" s="1"/>
      <c r="K51" s="50">
        <f>DATE($X$2,11,1)</f>
        <v>46327</v>
      </c>
      <c r="L51" s="47"/>
      <c r="M51" s="47"/>
      <c r="N51" s="47"/>
      <c r="O51" s="47"/>
      <c r="P51" s="47"/>
      <c r="Q51" s="48"/>
      <c r="R51" s="1"/>
      <c r="S51" s="50">
        <f>DATE($X$2,12,1)</f>
        <v>46357</v>
      </c>
      <c r="T51" s="47"/>
      <c r="U51" s="47"/>
      <c r="V51" s="47"/>
      <c r="W51" s="47"/>
      <c r="X51" s="47"/>
      <c r="Y51" s="48"/>
    </row>
    <row r="52" spans="2:25" ht="12.75" customHeight="1" x14ac:dyDescent="0.2">
      <c r="B52" s="44"/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 s="2" t="s">
        <v>8</v>
      </c>
      <c r="I52" s="2" t="s">
        <v>9</v>
      </c>
      <c r="J52" s="1"/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1"/>
      <c r="S52" s="2" t="s">
        <v>3</v>
      </c>
      <c r="T52" s="2" t="s">
        <v>4</v>
      </c>
      <c r="U52" s="2" t="s">
        <v>5</v>
      </c>
      <c r="V52" s="2" t="s">
        <v>6</v>
      </c>
      <c r="W52" s="2" t="s">
        <v>7</v>
      </c>
      <c r="X52" s="2" t="s">
        <v>8</v>
      </c>
      <c r="Y52" s="2" t="s">
        <v>9</v>
      </c>
    </row>
    <row r="53" spans="2:25" ht="10.5" customHeight="1" x14ac:dyDescent="0.2">
      <c r="B53" s="44"/>
      <c r="C53" s="3" t="str">
        <f>IF(MONTH($C$51-WEEKDAY($C$51,1)+1+0)=MONTH($C$51),$C$51-WEEKDAY($C$51,1)+1+0,"")</f>
        <v/>
      </c>
      <c r="D53" s="4" t="str">
        <f>IF(MONTH($C$51-WEEKDAY($C$51,1)+1+1)=MONTH($C$51),$C$51-WEEKDAY($C$51,1)+1+1,"")</f>
        <v/>
      </c>
      <c r="E53" s="4" t="str">
        <f>IF(MONTH($C$51-WEEKDAY($C$51,1)+1+2)=MONTH($C$51),$C$51-WEEKDAY($C$51,1)+1+2,"")</f>
        <v/>
      </c>
      <c r="F53" s="4" t="str">
        <f>IF(MONTH($C$51-WEEKDAY($C$51,1)+1+3)=MONTH($C$51),$C$51-WEEKDAY($C$51,1)+1+3,"")</f>
        <v/>
      </c>
      <c r="G53" s="4">
        <f>IF(MONTH($C$51-WEEKDAY($C$51,1)+1+4)=MONTH($C$51),$C$51-WEEKDAY($C$51,1)+1+4,"")</f>
        <v>46296</v>
      </c>
      <c r="H53" s="4">
        <f>IF(MONTH($C$51-WEEKDAY($C$51,1)+1+5)=MONTH($C$51),$C$51-WEEKDAY($C$51,1)+1+5,"")</f>
        <v>46297</v>
      </c>
      <c r="I53" s="3">
        <f>IF(MONTH($C$51-WEEKDAY($C$51,1)+1+6)=MONTH($C$51),$C$51-WEEKDAY($C$51,1)+1+6,"")</f>
        <v>46298</v>
      </c>
      <c r="J53" s="1"/>
      <c r="K53" s="3">
        <f>IF(MONTH($K$51-WEEKDAY($K$51,1)+1+0)=MONTH($K$51),$K$51-WEEKDAY($K$51,1)+1+0,"")</f>
        <v>46327</v>
      </c>
      <c r="L53" s="4">
        <f>IF(MONTH($K$51-WEEKDAY($K$51,1)+1+1)=MONTH($K$51),$K$51-WEEKDAY($K$51,1)+1+1,"")</f>
        <v>46328</v>
      </c>
      <c r="M53" s="4">
        <f>IF(MONTH($K$51-WEEKDAY($K$51,1)+1+2)=MONTH($K$51),$K$51-WEEKDAY($K$51,1)+1+2,"")</f>
        <v>46329</v>
      </c>
      <c r="N53" s="4">
        <f>IF(MONTH($K$51-WEEKDAY($K$51,1)+1+3)=MONTH($K$51),$K$51-WEEKDAY($K$51,1)+1+3,"")</f>
        <v>46330</v>
      </c>
      <c r="O53" s="4">
        <f>IF(MONTH($K$51-WEEKDAY($K$51,1)+1+4)=MONTH($K$51),$K$51-WEEKDAY($K$51,1)+1+4,"")</f>
        <v>46331</v>
      </c>
      <c r="P53" s="4">
        <f>IF(MONTH($K$51-WEEKDAY($K$51,1)+1+5)=MONTH($K$51),$K$51-WEEKDAY($K$51,1)+1+5,"")</f>
        <v>46332</v>
      </c>
      <c r="Q53" s="3">
        <f>IF(MONTH($K$51-WEEKDAY($K$51,1)+1+6)=MONTH($K$51),$K$51-WEEKDAY($K$51,1)+1+6,"")</f>
        <v>46333</v>
      </c>
      <c r="R53" s="1"/>
      <c r="S53" s="3" t="str">
        <f>IF(MONTH($S$51-WEEKDAY($S$51,1)+1+0)=MONTH($S$51),$S$51-WEEKDAY($S$51,1)+1+0,"")</f>
        <v/>
      </c>
      <c r="T53" s="4" t="str">
        <f>IF(MONTH($S$51-WEEKDAY($S$51,1)+1+1)=MONTH($S$51),$S$51-WEEKDAY($S$51,1)+1+1,"")</f>
        <v/>
      </c>
      <c r="U53" s="4">
        <f>IF(MONTH($S$51-WEEKDAY($S$51,1)+1+2)=MONTH($S$51),$S$51-WEEKDAY($S$51,1)+1+2,"")</f>
        <v>46357</v>
      </c>
      <c r="V53" s="4">
        <f>IF(MONTH($S$51-WEEKDAY($S$51,1)+1+3)=MONTH($S$51),$S$51-WEEKDAY($S$51,1)+1+3,"")</f>
        <v>46358</v>
      </c>
      <c r="W53" s="4">
        <f>IF(MONTH($S$51-WEEKDAY($S$51,1)+1+4)=MONTH($S$51),$S$51-WEEKDAY($S$51,1)+1+4,"")</f>
        <v>46359</v>
      </c>
      <c r="X53" s="4">
        <f>IF(MONTH($S$51-WEEKDAY($S$51,1)+1+5)=MONTH($S$51),$S$51-WEEKDAY($S$51,1)+1+5,"")</f>
        <v>46360</v>
      </c>
      <c r="Y53" s="3">
        <f>IF(MONTH($S$51-WEEKDAY($S$51,1)+1+6)=MONTH($S$51),$S$51-WEEKDAY($S$51,1)+1+6,"")</f>
        <v>46361</v>
      </c>
    </row>
    <row r="54" spans="2:25" ht="10.5" customHeight="1" x14ac:dyDescent="0.2">
      <c r="B54" s="44"/>
      <c r="C54" s="5"/>
      <c r="D54" s="5"/>
      <c r="E54" s="5"/>
      <c r="F54" s="5"/>
      <c r="G54" s="5"/>
      <c r="H54" s="5"/>
      <c r="I54" s="5"/>
      <c r="J54" s="1"/>
      <c r="K54" s="5"/>
      <c r="L54" s="5"/>
      <c r="M54" s="5"/>
      <c r="N54" s="5"/>
      <c r="O54" s="5"/>
      <c r="P54" s="5"/>
      <c r="Q54" s="5"/>
      <c r="R54" s="1"/>
      <c r="S54" s="5"/>
      <c r="T54" s="5"/>
      <c r="U54" s="5"/>
      <c r="V54" s="5"/>
      <c r="W54" s="5"/>
      <c r="X54" s="5"/>
      <c r="Y54" s="5"/>
    </row>
    <row r="55" spans="2:25" ht="10.5" customHeight="1" x14ac:dyDescent="0.2">
      <c r="B55" s="44"/>
      <c r="C55" s="3">
        <f>IF(MONTH($C$51-WEEKDAY($C$51,1)+1+7)=MONTH($C$51),$C$51-WEEKDAY($C$51,1)+1+7,"")</f>
        <v>46299</v>
      </c>
      <c r="D55" s="4">
        <f>IF(MONTH($C$51-WEEKDAY($C$51,1)+1+8)=MONTH($C$51),$C$51-WEEKDAY($C$51,1)+1+8,"")</f>
        <v>46300</v>
      </c>
      <c r="E55" s="4">
        <f>IF(MONTH($C$51-WEEKDAY($C$51,1)+1+9)=MONTH($C$51),$C$51-WEEKDAY($C$51,1)+1+9,"")</f>
        <v>46301</v>
      </c>
      <c r="F55" s="4">
        <f>IF(MONTH($C$51-WEEKDAY($C$51,1)+1+10)=MONTH($C$51),$C$51-WEEKDAY($C$51,1)+1+10,"")</f>
        <v>46302</v>
      </c>
      <c r="G55" s="4">
        <f>IF(MONTH($C$51-WEEKDAY($C$51,1)+1+11)=MONTH($C$51),$C$51-WEEKDAY($C$51,1)+1+11,"")</f>
        <v>46303</v>
      </c>
      <c r="H55" s="4">
        <f>IF(MONTH($C$51-WEEKDAY($C$51,1)+1+12)=MONTH($C$51),$C$51-WEEKDAY($C$51,1)+1+12,"")</f>
        <v>46304</v>
      </c>
      <c r="I55" s="3">
        <f>IF(MONTH($C$51-WEEKDAY($C$51,1)+1+13)=MONTH($C$51),$C$51-WEEKDAY($C$51,1)+1+13,"")</f>
        <v>46305</v>
      </c>
      <c r="J55" s="1"/>
      <c r="K55" s="3">
        <f>IF(MONTH($K$51-WEEKDAY($K$51,1)+1+7)=MONTH($K$51),$K$51-WEEKDAY($K$51,1)+1+7,"")</f>
        <v>46334</v>
      </c>
      <c r="L55" s="4">
        <f>IF(MONTH($K$51-WEEKDAY($K$51,1)+1+8)=MONTH($K$51),$K$51-WEEKDAY($K$51,1)+1+8,"")</f>
        <v>46335</v>
      </c>
      <c r="M55" s="4">
        <f>IF(MONTH($K$51-WEEKDAY($K$51,1)+1+9)=MONTH($K$51),$K$51-WEEKDAY($K$51,1)+1+9,"")</f>
        <v>46336</v>
      </c>
      <c r="N55" s="4">
        <f>IF(MONTH($K$51-WEEKDAY($K$51,1)+1+10)=MONTH($K$51),$K$51-WEEKDAY($K$51,1)+1+10,"")</f>
        <v>46337</v>
      </c>
      <c r="O55" s="4">
        <f>IF(MONTH($K$51-WEEKDAY($K$51,1)+1+11)=MONTH($K$51),$K$51-WEEKDAY($K$51,1)+1+11,"")</f>
        <v>46338</v>
      </c>
      <c r="P55" s="4">
        <f>IF(MONTH($K$51-WEEKDAY($K$51,1)+1+12)=MONTH($K$51),$K$51-WEEKDAY($K$51,1)+1+12,"")</f>
        <v>46339</v>
      </c>
      <c r="Q55" s="3">
        <f>IF(MONTH($K$51-WEEKDAY($K$51,1)+1+13)=MONTH($K$51),$K$51-WEEKDAY($K$51,1)+1+13,"")</f>
        <v>46340</v>
      </c>
      <c r="R55" s="1"/>
      <c r="S55" s="3">
        <f>IF(MONTH($S$51-WEEKDAY($S$51,1)+1+7)=MONTH($S$51),$S$51-WEEKDAY($S$51,1)+1+7,"")</f>
        <v>46362</v>
      </c>
      <c r="T55" s="4">
        <f>IF(MONTH($S$51-WEEKDAY($S$51,1)+1+8)=MONTH($S$51),$S$51-WEEKDAY($S$51,1)+1+8,"")</f>
        <v>46363</v>
      </c>
      <c r="U55" s="4">
        <f>IF(MONTH($S$51-WEEKDAY($S$51,1)+1+9)=MONTH($S$51),$S$51-WEEKDAY($S$51,1)+1+9,"")</f>
        <v>46364</v>
      </c>
      <c r="V55" s="4">
        <f>IF(MONTH($S$51-WEEKDAY($S$51,1)+1+10)=MONTH($S$51),$S$51-WEEKDAY($S$51,1)+1+10,"")</f>
        <v>46365</v>
      </c>
      <c r="W55" s="4">
        <f>IF(MONTH($S$51-WEEKDAY($S$51,1)+1+11)=MONTH($S$51),$S$51-WEEKDAY($S$51,1)+1+11,"")</f>
        <v>46366</v>
      </c>
      <c r="X55" s="4">
        <f>IF(MONTH($S$51-WEEKDAY($S$51,1)+1+12)=MONTH($S$51),$S$51-WEEKDAY($S$51,1)+1+12,"")</f>
        <v>46367</v>
      </c>
      <c r="Y55" s="3">
        <f>IF(MONTH($S$51-WEEKDAY($S$51,1)+1+13)=MONTH($S$51),$S$51-WEEKDAY($S$51,1)+1+13,"")</f>
        <v>46368</v>
      </c>
    </row>
    <row r="56" spans="2:25" ht="10.5" customHeight="1" x14ac:dyDescent="0.2">
      <c r="B56" s="44"/>
      <c r="C56" s="5"/>
      <c r="D56" s="5"/>
      <c r="E56" s="5"/>
      <c r="F56" s="5"/>
      <c r="G56" s="5"/>
      <c r="H56" s="5"/>
      <c r="I56" s="5"/>
      <c r="J56" s="1"/>
      <c r="K56" s="5"/>
      <c r="L56" s="5"/>
      <c r="M56" s="5"/>
      <c r="N56" s="5"/>
      <c r="O56" s="5"/>
      <c r="P56" s="5"/>
      <c r="Q56" s="5"/>
      <c r="R56" s="1"/>
      <c r="S56" s="5"/>
      <c r="T56" s="5"/>
      <c r="U56" s="5"/>
      <c r="V56" s="5"/>
      <c r="W56" s="5"/>
      <c r="X56" s="5"/>
      <c r="Y56" s="5"/>
    </row>
    <row r="57" spans="2:25" ht="10.5" customHeight="1" x14ac:dyDescent="0.2">
      <c r="B57" s="44"/>
      <c r="C57" s="3">
        <f>IF(MONTH($C$51-WEEKDAY($C$51,1)+1+14)=MONTH($C$51),$C$51-WEEKDAY($C$51,1)+1+14,"")</f>
        <v>46306</v>
      </c>
      <c r="D57" s="4">
        <f>IF(MONTH($C$51-WEEKDAY($C$51,1)+1+15)=MONTH($C$51),$C$51-WEEKDAY($C$51,1)+1+15,"")</f>
        <v>46307</v>
      </c>
      <c r="E57" s="4">
        <f>IF(MONTH($C$51-WEEKDAY($C$51,1)+1+16)=MONTH($C$51),$C$51-WEEKDAY($C$51,1)+1+16,"")</f>
        <v>46308</v>
      </c>
      <c r="F57" s="4">
        <f>IF(MONTH($C$51-WEEKDAY($C$51,1)+1+17)=MONTH($C$51),$C$51-WEEKDAY($C$51,1)+1+17,"")</f>
        <v>46309</v>
      </c>
      <c r="G57" s="4">
        <f>IF(MONTH($C$51-WEEKDAY($C$51,1)+1+18)=MONTH($C$51),$C$51-WEEKDAY($C$51,1)+1+18,"")</f>
        <v>46310</v>
      </c>
      <c r="H57" s="4">
        <f>IF(MONTH($C$51-WEEKDAY($C$51,1)+1+19)=MONTH($C$51),$C$51-WEEKDAY($C$51,1)+1+19,"")</f>
        <v>46311</v>
      </c>
      <c r="I57" s="3">
        <f>IF(MONTH($C$51-WEEKDAY($C$51,1)+1+20)=MONTH($C$51),$C$51-WEEKDAY($C$51,1)+1+20,"")</f>
        <v>46312</v>
      </c>
      <c r="J57" s="1"/>
      <c r="K57" s="3">
        <f>IF(MONTH($K$51-WEEKDAY($K$51,1)+1+14)=MONTH($K$51),$K$51-WEEKDAY($K$51,1)+1+14,"")</f>
        <v>46341</v>
      </c>
      <c r="L57" s="4">
        <f>IF(MONTH($K$51-WEEKDAY($K$51,1)+1+15)=MONTH($K$51),$K$51-WEEKDAY($K$51,1)+1+15,"")</f>
        <v>46342</v>
      </c>
      <c r="M57" s="4">
        <f>IF(MONTH($K$51-WEEKDAY($K$51,1)+1+16)=MONTH($K$51),$K$51-WEEKDAY($K$51,1)+1+16,"")</f>
        <v>46343</v>
      </c>
      <c r="N57" s="4">
        <f>IF(MONTH($K$51-WEEKDAY($K$51,1)+1+17)=MONTH($K$51),$K$51-WEEKDAY($K$51,1)+1+17,"")</f>
        <v>46344</v>
      </c>
      <c r="O57" s="4">
        <f>IF(MONTH($K$51-WEEKDAY($K$51,1)+1+18)=MONTH($K$51),$K$51-WEEKDAY($K$51,1)+1+18,"")</f>
        <v>46345</v>
      </c>
      <c r="P57" s="4">
        <f>IF(MONTH($K$51-WEEKDAY($K$51,1)+1+19)=MONTH($K$51),$K$51-WEEKDAY($K$51,1)+1+19,"")</f>
        <v>46346</v>
      </c>
      <c r="Q57" s="3">
        <f>IF(MONTH($K$51-WEEKDAY($K$51,1)+1+20)=MONTH($K$51),$K$51-WEEKDAY($K$51,1)+1+20,"")</f>
        <v>46347</v>
      </c>
      <c r="R57" s="1"/>
      <c r="S57" s="3">
        <f>IF(MONTH($S$51-WEEKDAY($S$51,1)+1+14)=MONTH($S$51),$S$51-WEEKDAY($S$51,1)+1+14,"")</f>
        <v>46369</v>
      </c>
      <c r="T57" s="4">
        <f>IF(MONTH($S$51-WEEKDAY($S$51,1)+1+15)=MONTH($S$51),$S$51-WEEKDAY($S$51,1)+1+15,"")</f>
        <v>46370</v>
      </c>
      <c r="U57" s="4">
        <f>IF(MONTH($S$51-WEEKDAY($S$51,1)+1+16)=MONTH($S$51),$S$51-WEEKDAY($S$51,1)+1+16,"")</f>
        <v>46371</v>
      </c>
      <c r="V57" s="4">
        <f>IF(MONTH($S$51-WEEKDAY($S$51,1)+1+17)=MONTH($S$51),$S$51-WEEKDAY($S$51,1)+1+17,"")</f>
        <v>46372</v>
      </c>
      <c r="W57" s="4">
        <f>IF(MONTH($S$51-WEEKDAY($S$51,1)+1+18)=MONTH($S$51),$S$51-WEEKDAY($S$51,1)+1+18,"")</f>
        <v>46373</v>
      </c>
      <c r="X57" s="4">
        <f>IF(MONTH($S$51-WEEKDAY($S$51,1)+1+19)=MONTH($S$51),$S$51-WEEKDAY($S$51,1)+1+19,"")</f>
        <v>46374</v>
      </c>
      <c r="Y57" s="3">
        <f>IF(MONTH($S$51-WEEKDAY($S$51,1)+1+20)=MONTH($S$51),$S$51-WEEKDAY($S$51,1)+1+20,"")</f>
        <v>46375</v>
      </c>
    </row>
    <row r="58" spans="2:25" ht="10.5" customHeight="1" x14ac:dyDescent="0.2">
      <c r="B58" s="44"/>
      <c r="C58" s="5"/>
      <c r="D58" s="5"/>
      <c r="E58" s="5"/>
      <c r="F58" s="5"/>
      <c r="G58" s="5"/>
      <c r="H58" s="5"/>
      <c r="I58" s="5"/>
      <c r="J58" s="1"/>
      <c r="K58" s="5"/>
      <c r="L58" s="5"/>
      <c r="M58" s="5"/>
      <c r="N58" s="5"/>
      <c r="O58" s="5"/>
      <c r="P58" s="5"/>
      <c r="Q58" s="5"/>
      <c r="R58" s="1"/>
      <c r="S58" s="5"/>
      <c r="T58" s="5"/>
      <c r="U58" s="5"/>
      <c r="V58" s="5"/>
      <c r="W58" s="5"/>
      <c r="X58" s="5"/>
      <c r="Y58" s="5"/>
    </row>
    <row r="59" spans="2:25" ht="10.5" customHeight="1" x14ac:dyDescent="0.2">
      <c r="B59" s="44"/>
      <c r="C59" s="3">
        <f>IF(MONTH($C$51-WEEKDAY($C$51,1)+1+21)=MONTH($C$51),$C$51-WEEKDAY($C$51,1)+1+21,"")</f>
        <v>46313</v>
      </c>
      <c r="D59" s="4">
        <f>IF(MONTH($C$51-WEEKDAY($C$51,1)+1+22)=MONTH($C$51),$C$51-WEEKDAY($C$51,1)+1+22,"")</f>
        <v>46314</v>
      </c>
      <c r="E59" s="4">
        <f>IF(MONTH($C$51-WEEKDAY($C$51,1)+1+23)=MONTH($C$51),$C$51-WEEKDAY($C$51,1)+1+23,"")</f>
        <v>46315</v>
      </c>
      <c r="F59" s="4">
        <f>IF(MONTH($C$51-WEEKDAY($C$51,1)+1+24)=MONTH($C$51),$C$51-WEEKDAY($C$51,1)+1+24,"")</f>
        <v>46316</v>
      </c>
      <c r="G59" s="4">
        <f>IF(MONTH($C$51-WEEKDAY($C$51,1)+1+25)=MONTH($C$51),$C$51-WEEKDAY($C$51,1)+1+25,"")</f>
        <v>46317</v>
      </c>
      <c r="H59" s="4">
        <f>IF(MONTH($C$51-WEEKDAY($C$51,1)+1+26)=MONTH($C$51),$C$51-WEEKDAY($C$51,1)+1+26,"")</f>
        <v>46318</v>
      </c>
      <c r="I59" s="3">
        <f>IF(MONTH($C$51-WEEKDAY($C$51,1)+1+27)=MONTH($C$51),$C$51-WEEKDAY($C$51,1)+1+27,"")</f>
        <v>46319</v>
      </c>
      <c r="J59" s="1"/>
      <c r="K59" s="3">
        <f>IF(MONTH($K$51-WEEKDAY($K$51,1)+1+21)=MONTH($K$51),$K$51-WEEKDAY($K$51,1)+1+21,"")</f>
        <v>46348</v>
      </c>
      <c r="L59" s="4">
        <f>IF(MONTH($K$51-WEEKDAY($K$51,1)+1+22)=MONTH($K$51),$K$51-WEEKDAY($K$51,1)+1+22,"")</f>
        <v>46349</v>
      </c>
      <c r="M59" s="4">
        <f>IF(MONTH($K$51-WEEKDAY($K$51,1)+1+23)=MONTH($K$51),$K$51-WEEKDAY($K$51,1)+1+23,"")</f>
        <v>46350</v>
      </c>
      <c r="N59" s="4">
        <f>IF(MONTH($K$51-WEEKDAY($K$51,1)+1+24)=MONTH($K$51),$K$51-WEEKDAY($K$51,1)+1+24,"")</f>
        <v>46351</v>
      </c>
      <c r="O59" s="4">
        <f>IF(MONTH($K$51-WEEKDAY($K$51,1)+1+25)=MONTH($K$51),$K$51-WEEKDAY($K$51,1)+1+25,"")</f>
        <v>46352</v>
      </c>
      <c r="P59" s="4">
        <f>IF(MONTH($K$51-WEEKDAY($K$51,1)+1+26)=MONTH($K$51),$K$51-WEEKDAY($K$51,1)+1+26,"")</f>
        <v>46353</v>
      </c>
      <c r="Q59" s="3">
        <f>IF(MONTH($K$51-WEEKDAY($K$51,1)+1+27)=MONTH($K$51),$K$51-WEEKDAY($K$51,1)+1+27,"")</f>
        <v>46354</v>
      </c>
      <c r="R59" s="1"/>
      <c r="S59" s="3">
        <f>IF(MONTH($S$51-WEEKDAY($S$51,1)+1+21)=MONTH($S$51),$S$51-WEEKDAY($S$51,1)+1+21,"")</f>
        <v>46376</v>
      </c>
      <c r="T59" s="4">
        <f>IF(MONTH($S$51-WEEKDAY($S$51,1)+1+22)=MONTH($S$51),$S$51-WEEKDAY($S$51,1)+1+22,"")</f>
        <v>46377</v>
      </c>
      <c r="U59" s="4">
        <f>IF(MONTH($S$51-WEEKDAY($S$51,1)+1+23)=MONTH($S$51),$S$51-WEEKDAY($S$51,1)+1+23,"")</f>
        <v>46378</v>
      </c>
      <c r="V59" s="4">
        <f>IF(MONTH($S$51-WEEKDAY($S$51,1)+1+24)=MONTH($S$51),$S$51-WEEKDAY($S$51,1)+1+24,"")</f>
        <v>46379</v>
      </c>
      <c r="W59" s="4">
        <f>IF(MONTH($S$51-WEEKDAY($S$51,1)+1+25)=MONTH($S$51),$S$51-WEEKDAY($S$51,1)+1+25,"")</f>
        <v>46380</v>
      </c>
      <c r="X59" s="4">
        <f>IF(MONTH($S$51-WEEKDAY($S$51,1)+1+26)=MONTH($S$51),$S$51-WEEKDAY($S$51,1)+1+26,"")</f>
        <v>46381</v>
      </c>
      <c r="Y59" s="3">
        <f>IF(MONTH($S$51-WEEKDAY($S$51,1)+1+27)=MONTH($S$51),$S$51-WEEKDAY($S$51,1)+1+27,"")</f>
        <v>46382</v>
      </c>
    </row>
    <row r="60" spans="2:25" ht="10.5" customHeight="1" x14ac:dyDescent="0.2">
      <c r="B60" s="44"/>
      <c r="C60" s="5"/>
      <c r="D60" s="5"/>
      <c r="E60" s="5"/>
      <c r="F60" s="5"/>
      <c r="G60" s="5"/>
      <c r="H60" s="5"/>
      <c r="I60" s="5"/>
      <c r="J60" s="1"/>
      <c r="K60" s="5"/>
      <c r="L60" s="5"/>
      <c r="M60" s="5"/>
      <c r="N60" s="5"/>
      <c r="O60" s="5"/>
      <c r="P60" s="5"/>
      <c r="Q60" s="5"/>
      <c r="R60" s="1"/>
      <c r="S60" s="5"/>
      <c r="T60" s="5"/>
      <c r="U60" s="5"/>
      <c r="V60" s="5"/>
      <c r="W60" s="5"/>
      <c r="X60" s="5"/>
      <c r="Y60" s="5"/>
    </row>
    <row r="61" spans="2:25" ht="10.5" customHeight="1" x14ac:dyDescent="0.2">
      <c r="B61" s="44"/>
      <c r="C61" s="3">
        <f>IF(MONTH($C$51-WEEKDAY($C$51,1)+1+28)=MONTH($C$51),$C$51-WEEKDAY($C$51,1)+1+28,"")</f>
        <v>46320</v>
      </c>
      <c r="D61" s="4">
        <f>IF(MONTH($C$51-WEEKDAY($C$51,1)+1+29)=MONTH($C$51),$C$51-WEEKDAY($C$51,1)+1+29,"")</f>
        <v>46321</v>
      </c>
      <c r="E61" s="4">
        <f>IF(MONTH($C$51-WEEKDAY($C$51,1)+1+30)=MONTH($C$51),$C$51-WEEKDAY($C$51,1)+1+30,"")</f>
        <v>46322</v>
      </c>
      <c r="F61" s="4">
        <f>IF(MONTH($C$51-WEEKDAY($C$51,1)+1+31)=MONTH($C$51),$C$51-WEEKDAY($C$51,1)+1+31,"")</f>
        <v>46323</v>
      </c>
      <c r="G61" s="4">
        <f>IF(MONTH($C$51-WEEKDAY($C$51,1)+1+32)=MONTH($C$51),$C$51-WEEKDAY($C$51,1)+1+32,"")</f>
        <v>46324</v>
      </c>
      <c r="H61" s="4">
        <f>IF(MONTH($C$51-WEEKDAY($C$51,1)+1+33)=MONTH($C$51),$C$51-WEEKDAY($C$51,1)+1+33,"")</f>
        <v>46325</v>
      </c>
      <c r="I61" s="3">
        <f>IF(MONTH($C$51-WEEKDAY($C$51,1)+1+34)=MONTH($C$51),$C$51-WEEKDAY($C$51,1)+1+34,"")</f>
        <v>46326</v>
      </c>
      <c r="J61" s="1"/>
      <c r="K61" s="3">
        <f>IF(MONTH($K$51-WEEKDAY($K$51,1)+1+28)=MONTH($K$51),$K$51-WEEKDAY($K$51,1)+1+28,"")</f>
        <v>46355</v>
      </c>
      <c r="L61" s="4">
        <f>IF(MONTH($K$51-WEEKDAY($K$51,1)+1+29)=MONTH($K$51),$K$51-WEEKDAY($K$51,1)+1+29,"")</f>
        <v>46356</v>
      </c>
      <c r="M61" s="4" t="str">
        <f>IF(MONTH($K$51-WEEKDAY($K$51,1)+1+30)=MONTH($K$51),$K$51-WEEKDAY($K$51,1)+1+30,"")</f>
        <v/>
      </c>
      <c r="N61" s="4" t="str">
        <f>IF(MONTH($K$51-WEEKDAY($K$51,1)+1+31)=MONTH($K$51),$K$51-WEEKDAY($K$51,1)+1+31,"")</f>
        <v/>
      </c>
      <c r="O61" s="4" t="str">
        <f>IF(MONTH($K$51-WEEKDAY($K$51,1)+1+32)=MONTH($K$51),$K$51-WEEKDAY($K$51,1)+1+32,"")</f>
        <v/>
      </c>
      <c r="P61" s="4" t="str">
        <f>IF(MONTH($K$51-WEEKDAY($K$51,1)+1+33)=MONTH($K$51),$K$51-WEEKDAY($K$51,1)+1+33,"")</f>
        <v/>
      </c>
      <c r="Q61" s="3" t="str">
        <f>IF(MONTH($K$51-WEEKDAY($K$51,1)+1+34)=MONTH($K$51),$K$51-WEEKDAY($K$51,1)+1+34,"")</f>
        <v/>
      </c>
      <c r="R61" s="1"/>
      <c r="S61" s="3">
        <f>IF(MONTH($S$51-WEEKDAY($S$51,1)+1+28)=MONTH($S$51),$S$51-WEEKDAY($S$51,1)+1+28,"")</f>
        <v>46383</v>
      </c>
      <c r="T61" s="4">
        <f>IF(MONTH($S$51-WEEKDAY($S$51,1)+1+29)=MONTH($S$51),$S$51-WEEKDAY($S$51,1)+1+29,"")</f>
        <v>46384</v>
      </c>
      <c r="U61" s="4">
        <f>IF(MONTH($S$51-WEEKDAY($S$51,1)+1+30)=MONTH($S$51),$S$51-WEEKDAY($S$51,1)+1+30,"")</f>
        <v>46385</v>
      </c>
      <c r="V61" s="4">
        <f>IF(MONTH($S$51-WEEKDAY($S$51,1)+1+31)=MONTH($S$51),$S$51-WEEKDAY($S$51,1)+1+31,"")</f>
        <v>46386</v>
      </c>
      <c r="W61" s="4">
        <f>IF(MONTH($S$51-WEEKDAY($S$51,1)+1+32)=MONTH($S$51),$S$51-WEEKDAY($S$51,1)+1+32,"")</f>
        <v>46387</v>
      </c>
      <c r="X61" s="4" t="str">
        <f>IF(MONTH($S$51-WEEKDAY($S$51,1)+1+33)=MONTH($S$51),$S$51-WEEKDAY($S$51,1)+1+33,"")</f>
        <v/>
      </c>
      <c r="Y61" s="3" t="str">
        <f>IF(MONTH($S$51-WEEKDAY($S$51,1)+1+34)=MONTH($S$51),$S$51-WEEKDAY($S$51,1)+1+34,"")</f>
        <v/>
      </c>
    </row>
    <row r="62" spans="2:25" ht="10.5" customHeight="1" x14ac:dyDescent="0.2">
      <c r="B62" s="44"/>
      <c r="C62" s="5"/>
      <c r="D62" s="5"/>
      <c r="E62" s="5"/>
      <c r="F62" s="5"/>
      <c r="G62" s="5"/>
      <c r="H62" s="5"/>
      <c r="I62" s="5"/>
      <c r="J62" s="1"/>
      <c r="K62" s="5"/>
      <c r="L62" s="5"/>
      <c r="M62" s="5"/>
      <c r="N62" s="5"/>
      <c r="O62" s="5"/>
      <c r="P62" s="5"/>
      <c r="Q62" s="5"/>
      <c r="R62" s="1"/>
      <c r="S62" s="5"/>
      <c r="T62" s="5"/>
      <c r="U62" s="5"/>
      <c r="V62" s="5"/>
      <c r="W62" s="5"/>
      <c r="X62" s="5"/>
      <c r="Y62" s="5"/>
    </row>
    <row r="63" spans="2:25" ht="10.5" customHeight="1" x14ac:dyDescent="0.2">
      <c r="B63" s="44"/>
      <c r="C63" s="3" t="str">
        <f>IF(MONTH($C$51-WEEKDAY($C$51,1)+1+35)=MONTH($C$51),$C$51-WEEKDAY($C$51,1)+1+35,"")</f>
        <v/>
      </c>
      <c r="D63" s="4" t="str">
        <f>IF(MONTH($C$51-WEEKDAY($C$51,1)+1+36)=MONTH($C$51),$C$51-WEEKDAY($C$51,1)+1+36,"")</f>
        <v/>
      </c>
      <c r="E63" s="4" t="str">
        <f>IF(MONTH($C$51-WEEKDAY($C$51,1)+1+37)=MONTH($C$51),$C$51-WEEKDAY($C$51,1)+1+37,"")</f>
        <v/>
      </c>
      <c r="F63" s="4" t="str">
        <f>IF(MONTH($C$51-WEEKDAY($C$51,1)+1+38)=MONTH($C$51),$C$51-WEEKDAY($C$51,1)+1+38,"")</f>
        <v/>
      </c>
      <c r="G63" s="4" t="str">
        <f>IF(MONTH($C$51-WEEKDAY($C$51,1)+1+39)=MONTH($C$51),$C$51-WEEKDAY($C$51,1)+1+39,"")</f>
        <v/>
      </c>
      <c r="H63" s="4" t="str">
        <f>IF(MONTH($C$51-WEEKDAY($C$51,1)+1+40)=MONTH($C$51),$C$51-WEEKDAY($C$51,1)+1+40,"")</f>
        <v/>
      </c>
      <c r="I63" s="3" t="str">
        <f>IF(MONTH($C$51-WEEKDAY($C$51,1)+1+41)=MONTH($C$51),$C$51-WEEKDAY($C$51,1)+1+41,"")</f>
        <v/>
      </c>
      <c r="J63" s="1"/>
      <c r="K63" s="3" t="str">
        <f>IF(MONTH($K$51-WEEKDAY($K$51,1)+1+35)=MONTH($K$51),$K$51-WEEKDAY($K$51,1)+1+35,"")</f>
        <v/>
      </c>
      <c r="L63" s="4" t="str">
        <f>IF(MONTH($K$51-WEEKDAY($K$51,1)+1+36)=MONTH($K$51),$K$51-WEEKDAY($K$51,1)+1+36,"")</f>
        <v/>
      </c>
      <c r="M63" s="4" t="str">
        <f>IF(MONTH($K$51-WEEKDAY($K$51,1)+1+37)=MONTH($K$51),$K$51-WEEKDAY($K$51,1)+1+37,"")</f>
        <v/>
      </c>
      <c r="N63" s="4" t="str">
        <f>IF(MONTH($K$51-WEEKDAY($K$51,1)+1+38)=MONTH($K$51),$K$51-WEEKDAY($K$51,1)+1+38,"")</f>
        <v/>
      </c>
      <c r="O63" s="4" t="str">
        <f>IF(MONTH($K$51-WEEKDAY($K$51,1)+1+39)=MONTH($K$51),$K$51-WEEKDAY($K$51,1)+1+39,"")</f>
        <v/>
      </c>
      <c r="P63" s="4" t="str">
        <f>IF(MONTH($K$51-WEEKDAY($K$51,1)+1+40)=MONTH($K$51),$K$51-WEEKDAY($K$51,1)+1+40,"")</f>
        <v/>
      </c>
      <c r="Q63" s="3" t="str">
        <f>IF(MONTH($K$51-WEEKDAY($K$51,1)+1+41)=MONTH($K$51),$K$51-WEEKDAY($K$51,1)+1+41,"")</f>
        <v/>
      </c>
      <c r="R63" s="1"/>
      <c r="S63" s="3" t="str">
        <f>IF(MONTH($S$51-WEEKDAY($S$51,1)+1+35)=MONTH($S$51),$S$51-WEEKDAY($S$51,1)+1+35,"")</f>
        <v/>
      </c>
      <c r="T63" s="4" t="str">
        <f>IF(MONTH($S$51-WEEKDAY($S$51,1)+1+36)=MONTH($S$51),$S$51-WEEKDAY($S$51,1)+1+36,"")</f>
        <v/>
      </c>
      <c r="U63" s="4" t="str">
        <f>IF(MONTH($S$51-WEEKDAY($S$51,1)+1+37)=MONTH($S$51),$S$51-WEEKDAY($S$51,1)+1+37,"")</f>
        <v/>
      </c>
      <c r="V63" s="4" t="str">
        <f>IF(MONTH($S$51-WEEKDAY($S$51,1)+1+38)=MONTH($S$51),$S$51-WEEKDAY($S$51,1)+1+38,"")</f>
        <v/>
      </c>
      <c r="W63" s="4" t="str">
        <f>IF(MONTH($S$51-WEEKDAY($S$51,1)+1+39)=MONTH($S$51),$S$51-WEEKDAY($S$51,1)+1+39,"")</f>
        <v/>
      </c>
      <c r="X63" s="4" t="str">
        <f>IF(MONTH($S$51-WEEKDAY($S$51,1)+1+40)=MONTH($S$51),$S$51-WEEKDAY($S$51,1)+1+40,"")</f>
        <v/>
      </c>
      <c r="Y63" s="3" t="str">
        <f>IF(MONTH($S$51-WEEKDAY($S$51,1)+1+41)=MONTH($S$51),$S$51-WEEKDAY($S$51,1)+1+41,"")</f>
        <v/>
      </c>
    </row>
    <row r="64" spans="2:25" ht="10.5" customHeight="1" x14ac:dyDescent="0.2">
      <c r="B64" s="45"/>
      <c r="C64" s="5"/>
      <c r="D64" s="5"/>
      <c r="E64" s="5"/>
      <c r="F64" s="5"/>
      <c r="G64" s="5"/>
      <c r="H64" s="5"/>
      <c r="I64" s="5"/>
      <c r="J64" s="1"/>
      <c r="K64" s="5"/>
      <c r="L64" s="5"/>
      <c r="M64" s="5"/>
      <c r="N64" s="5"/>
      <c r="O64" s="5"/>
      <c r="P64" s="5"/>
      <c r="Q64" s="5"/>
      <c r="R64" s="1"/>
      <c r="S64" s="5"/>
      <c r="T64" s="5"/>
      <c r="U64" s="5"/>
      <c r="V64" s="5"/>
      <c r="W64" s="5"/>
      <c r="X64" s="5"/>
      <c r="Y64" s="5"/>
    </row>
    <row r="65" spans="2:25" ht="6.7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8" customHeight="1" x14ac:dyDescent="0.2">
      <c r="B66" s="1"/>
      <c r="C66" s="51" t="s">
        <v>13</v>
      </c>
      <c r="D66" s="47"/>
      <c r="E66" s="47"/>
      <c r="F66" s="48"/>
      <c r="G66" s="1"/>
      <c r="H66" s="52" t="s">
        <v>14</v>
      </c>
      <c r="I66" s="47"/>
      <c r="J66" s="47"/>
      <c r="K66" s="48"/>
      <c r="L66" s="1"/>
      <c r="M66" s="53" t="s">
        <v>15</v>
      </c>
      <c r="N66" s="47"/>
      <c r="O66" s="47"/>
      <c r="P66" s="48"/>
      <c r="Q66" s="1"/>
      <c r="R66" s="54" t="s">
        <v>16</v>
      </c>
      <c r="S66" s="55"/>
      <c r="T66" s="55"/>
      <c r="U66" s="55"/>
      <c r="V66" s="55"/>
      <c r="W66" s="55"/>
      <c r="X66" s="55"/>
      <c r="Y66" s="56"/>
    </row>
    <row r="67" spans="2:25" ht="6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3.5" customHeight="1" x14ac:dyDescent="0.2"/>
    <row r="69" spans="2:25" ht="13.5" customHeight="1" x14ac:dyDescent="0.2"/>
    <row r="70" spans="2:25" ht="13.5" customHeight="1" x14ac:dyDescent="0.2"/>
    <row r="71" spans="2:25" ht="13.5" customHeight="1" x14ac:dyDescent="0.2"/>
    <row r="72" spans="2:25" ht="13.5" customHeight="1" x14ac:dyDescent="0.2"/>
    <row r="73" spans="2:25" ht="13.5" customHeight="1" x14ac:dyDescent="0.2"/>
    <row r="74" spans="2:25" ht="13.5" customHeight="1" x14ac:dyDescent="0.2"/>
    <row r="75" spans="2:25" ht="13.5" customHeight="1" x14ac:dyDescent="0.2"/>
    <row r="76" spans="2:25" ht="13.5" customHeight="1" x14ac:dyDescent="0.2"/>
    <row r="77" spans="2:25" ht="13.5" customHeight="1" x14ac:dyDescent="0.2"/>
    <row r="78" spans="2:25" ht="13.5" customHeight="1" x14ac:dyDescent="0.2"/>
    <row r="79" spans="2:25" ht="13.5" customHeight="1" x14ac:dyDescent="0.2"/>
    <row r="80" spans="2:25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</sheetData>
  <mergeCells count="25">
    <mergeCell ref="R66:Y66"/>
    <mergeCell ref="K6:Q6"/>
    <mergeCell ref="S6:Y6"/>
    <mergeCell ref="B21:B34"/>
    <mergeCell ref="C21:I21"/>
    <mergeCell ref="B36:B49"/>
    <mergeCell ref="C36:I36"/>
    <mergeCell ref="S21:Y21"/>
    <mergeCell ref="K36:Q36"/>
    <mergeCell ref="S36:Y36"/>
    <mergeCell ref="K51:Q51"/>
    <mergeCell ref="S51:Y51"/>
    <mergeCell ref="B51:B64"/>
    <mergeCell ref="C51:I51"/>
    <mergeCell ref="C66:F66"/>
    <mergeCell ref="H66:K66"/>
    <mergeCell ref="K21:Q21"/>
    <mergeCell ref="M66:P66"/>
    <mergeCell ref="U2:W3"/>
    <mergeCell ref="X2:Y3"/>
    <mergeCell ref="C3:S3"/>
    <mergeCell ref="C4:Y4"/>
    <mergeCell ref="B6:B19"/>
    <mergeCell ref="C6:I6"/>
    <mergeCell ref="C2:S2"/>
  </mergeCells>
  <conditionalFormatting sqref="C8:I8">
    <cfRule type="expression" dxfId="90" priority="1">
      <formula>AND(ISNUMBER(C8),C8=TODAY())</formula>
    </cfRule>
  </conditionalFormatting>
  <conditionalFormatting sqref="C10:I10">
    <cfRule type="expression" dxfId="89" priority="2">
      <formula>AND(ISNUMBER(C10),C10=TODAY())</formula>
    </cfRule>
  </conditionalFormatting>
  <conditionalFormatting sqref="C12:I12">
    <cfRule type="expression" dxfId="88" priority="3">
      <formula>AND(ISNUMBER(C12),C12=TODAY())</formula>
    </cfRule>
  </conditionalFormatting>
  <conditionalFormatting sqref="C14:I14">
    <cfRule type="expression" dxfId="87" priority="4">
      <formula>AND(ISNUMBER(C14),C14=TODAY())</formula>
    </cfRule>
  </conditionalFormatting>
  <conditionalFormatting sqref="C16:I16">
    <cfRule type="expression" dxfId="86" priority="5">
      <formula>AND(ISNUMBER(C16),C16=TODAY())</formula>
    </cfRule>
  </conditionalFormatting>
  <conditionalFormatting sqref="C18:I18">
    <cfRule type="expression" dxfId="85" priority="6">
      <formula>AND(ISNUMBER(C18),C18=TODAY())</formula>
    </cfRule>
  </conditionalFormatting>
  <conditionalFormatting sqref="C23:I23">
    <cfRule type="expression" dxfId="84" priority="7">
      <formula>AND(ISNUMBER(C23),C23=TODAY())</formula>
    </cfRule>
  </conditionalFormatting>
  <conditionalFormatting sqref="C25:I25">
    <cfRule type="expression" dxfId="83" priority="8">
      <formula>AND(ISNUMBER(C25),C25=TODAY())</formula>
    </cfRule>
  </conditionalFormatting>
  <conditionalFormatting sqref="C27:I27">
    <cfRule type="expression" dxfId="82" priority="9">
      <formula>AND(ISNUMBER(C27),C27=TODAY())</formula>
    </cfRule>
  </conditionalFormatting>
  <conditionalFormatting sqref="C29:I29">
    <cfRule type="expression" dxfId="81" priority="10">
      <formula>AND(ISNUMBER(C29),C29=TODAY())</formula>
    </cfRule>
  </conditionalFormatting>
  <conditionalFormatting sqref="C31:I31">
    <cfRule type="expression" dxfId="80" priority="11">
      <formula>AND(ISNUMBER(C31),C31=TODAY())</formula>
    </cfRule>
  </conditionalFormatting>
  <conditionalFormatting sqref="C33:I33">
    <cfRule type="expression" dxfId="79" priority="12">
      <formula>AND(ISNUMBER(C33),C33=TODAY())</formula>
    </cfRule>
  </conditionalFormatting>
  <conditionalFormatting sqref="C38:I38">
    <cfRule type="expression" dxfId="78" priority="13">
      <formula>AND(ISNUMBER(C38),C38=TODAY())</formula>
    </cfRule>
  </conditionalFormatting>
  <conditionalFormatting sqref="C40:I40">
    <cfRule type="expression" dxfId="77" priority="14">
      <formula>AND(ISNUMBER(C40),C40=TODAY())</formula>
    </cfRule>
  </conditionalFormatting>
  <conditionalFormatting sqref="C42:I42">
    <cfRule type="expression" dxfId="76" priority="15">
      <formula>AND(ISNUMBER(C42),C42=TODAY())</formula>
    </cfRule>
  </conditionalFormatting>
  <conditionalFormatting sqref="C44:I44">
    <cfRule type="expression" dxfId="75" priority="16">
      <formula>AND(ISNUMBER(C44),C44=TODAY())</formula>
    </cfRule>
  </conditionalFormatting>
  <conditionalFormatting sqref="C46:I46">
    <cfRule type="expression" dxfId="74" priority="17">
      <formula>AND(ISNUMBER(C46),C46=TODAY())</formula>
    </cfRule>
  </conditionalFormatting>
  <conditionalFormatting sqref="C48:I48">
    <cfRule type="expression" dxfId="73" priority="18">
      <formula>AND(ISNUMBER(C48),C48=TODAY())</formula>
    </cfRule>
  </conditionalFormatting>
  <conditionalFormatting sqref="C53:I53">
    <cfRule type="expression" dxfId="72" priority="19">
      <formula>AND(ISNUMBER(C53),C53=TODAY())</formula>
    </cfRule>
  </conditionalFormatting>
  <conditionalFormatting sqref="C55:I55">
    <cfRule type="expression" dxfId="71" priority="20">
      <formula>AND(ISNUMBER(C55),C55=TODAY())</formula>
    </cfRule>
  </conditionalFormatting>
  <conditionalFormatting sqref="C57:I57">
    <cfRule type="expression" dxfId="70" priority="21">
      <formula>AND(ISNUMBER(C57),C57=TODAY())</formula>
    </cfRule>
  </conditionalFormatting>
  <conditionalFormatting sqref="C59:I59">
    <cfRule type="expression" dxfId="69" priority="22">
      <formula>AND(ISNUMBER(C59),C59=TODAY())</formula>
    </cfRule>
  </conditionalFormatting>
  <conditionalFormatting sqref="C61:I61">
    <cfRule type="expression" dxfId="68" priority="23">
      <formula>AND(ISNUMBER(C61),C61=TODAY())</formula>
    </cfRule>
  </conditionalFormatting>
  <conditionalFormatting sqref="C63:I63">
    <cfRule type="expression" dxfId="67" priority="24">
      <formula>AND(ISNUMBER(C63),C63=TODAY())</formula>
    </cfRule>
  </conditionalFormatting>
  <conditionalFormatting sqref="K8:Q8">
    <cfRule type="expression" dxfId="66" priority="25">
      <formula>AND(ISNUMBER(K8),K8=TODAY())</formula>
    </cfRule>
  </conditionalFormatting>
  <conditionalFormatting sqref="K10:Q10">
    <cfRule type="expression" dxfId="65" priority="26">
      <formula>AND(ISNUMBER(K10),K10=TODAY())</formula>
    </cfRule>
  </conditionalFormatting>
  <conditionalFormatting sqref="K12:Q12">
    <cfRule type="expression" dxfId="64" priority="27">
      <formula>AND(ISNUMBER(K12),K12=TODAY())</formula>
    </cfRule>
  </conditionalFormatting>
  <conditionalFormatting sqref="K14:Q14">
    <cfRule type="expression" dxfId="63" priority="28">
      <formula>AND(ISNUMBER(K14),K14=TODAY())</formula>
    </cfRule>
  </conditionalFormatting>
  <conditionalFormatting sqref="K16:Q16">
    <cfRule type="expression" dxfId="62" priority="29">
      <formula>AND(ISNUMBER(K16),K16=TODAY())</formula>
    </cfRule>
  </conditionalFormatting>
  <conditionalFormatting sqref="K18:Q18">
    <cfRule type="expression" dxfId="61" priority="30">
      <formula>AND(ISNUMBER(K18),K18=TODAY())</formula>
    </cfRule>
  </conditionalFormatting>
  <conditionalFormatting sqref="K23:Q23">
    <cfRule type="expression" dxfId="60" priority="31">
      <formula>AND(ISNUMBER(K23),K23=TODAY())</formula>
    </cfRule>
  </conditionalFormatting>
  <conditionalFormatting sqref="K25:Q25">
    <cfRule type="expression" dxfId="59" priority="32">
      <formula>AND(ISNUMBER(K25),K25=TODAY())</formula>
    </cfRule>
  </conditionalFormatting>
  <conditionalFormatting sqref="K27:Q27">
    <cfRule type="expression" dxfId="58" priority="33">
      <formula>AND(ISNUMBER(K27),K27=TODAY())</formula>
    </cfRule>
  </conditionalFormatting>
  <conditionalFormatting sqref="K29:Q29">
    <cfRule type="expression" dxfId="57" priority="34">
      <formula>AND(ISNUMBER(K29),K29=TODAY())</formula>
    </cfRule>
  </conditionalFormatting>
  <conditionalFormatting sqref="K31:Q31">
    <cfRule type="expression" dxfId="56" priority="35">
      <formula>AND(ISNUMBER(K31),K31=TODAY())</formula>
    </cfRule>
  </conditionalFormatting>
  <conditionalFormatting sqref="K33:Q33">
    <cfRule type="expression" dxfId="55" priority="36">
      <formula>AND(ISNUMBER(K33),K33=TODAY())</formula>
    </cfRule>
  </conditionalFormatting>
  <conditionalFormatting sqref="K38:Q38">
    <cfRule type="expression" dxfId="54" priority="37">
      <formula>AND(ISNUMBER(K38),K38=TODAY())</formula>
    </cfRule>
  </conditionalFormatting>
  <conditionalFormatting sqref="K40:Q40">
    <cfRule type="expression" dxfId="53" priority="38">
      <formula>AND(ISNUMBER(K40),K40=TODAY())</formula>
    </cfRule>
  </conditionalFormatting>
  <conditionalFormatting sqref="K42:Q42">
    <cfRule type="expression" dxfId="52" priority="39">
      <formula>AND(ISNUMBER(K42),K42=TODAY())</formula>
    </cfRule>
  </conditionalFormatting>
  <conditionalFormatting sqref="K44:Q44">
    <cfRule type="expression" dxfId="51" priority="40">
      <formula>AND(ISNUMBER(K44),K44=TODAY())</formula>
    </cfRule>
  </conditionalFormatting>
  <conditionalFormatting sqref="K46:Q46">
    <cfRule type="expression" dxfId="50" priority="41">
      <formula>AND(ISNUMBER(K46),K46=TODAY())</formula>
    </cfRule>
  </conditionalFormatting>
  <conditionalFormatting sqref="K48:Q48">
    <cfRule type="expression" dxfId="49" priority="42">
      <formula>AND(ISNUMBER(K48),K48=TODAY())</formula>
    </cfRule>
  </conditionalFormatting>
  <conditionalFormatting sqref="K53:Q53">
    <cfRule type="expression" dxfId="48" priority="43">
      <formula>AND(ISNUMBER(K53),K53=TODAY())</formula>
    </cfRule>
  </conditionalFormatting>
  <conditionalFormatting sqref="K55:Q55">
    <cfRule type="expression" dxfId="47" priority="44">
      <formula>AND(ISNUMBER(K55),K55=TODAY())</formula>
    </cfRule>
  </conditionalFormatting>
  <conditionalFormatting sqref="K57:Q57">
    <cfRule type="expression" dxfId="46" priority="45">
      <formula>AND(ISNUMBER(K57),K57=TODAY())</formula>
    </cfRule>
  </conditionalFormatting>
  <conditionalFormatting sqref="K59:Q59">
    <cfRule type="expression" dxfId="45" priority="46">
      <formula>AND(ISNUMBER(K59),K59=TODAY())</formula>
    </cfRule>
  </conditionalFormatting>
  <conditionalFormatting sqref="K61:Q61">
    <cfRule type="expression" dxfId="44" priority="47">
      <formula>AND(ISNUMBER(K61),K61=TODAY())</formula>
    </cfRule>
  </conditionalFormatting>
  <conditionalFormatting sqref="K63:Q63">
    <cfRule type="expression" dxfId="43" priority="48">
      <formula>AND(ISNUMBER(K63),K63=TODAY())</formula>
    </cfRule>
  </conditionalFormatting>
  <conditionalFormatting sqref="S8:Y8">
    <cfRule type="expression" dxfId="42" priority="49">
      <formula>AND(ISNUMBER(S8),S8=TODAY())</formula>
    </cfRule>
  </conditionalFormatting>
  <conditionalFormatting sqref="S10:Y10">
    <cfRule type="expression" dxfId="41" priority="50">
      <formula>AND(ISNUMBER(S10),S10=TODAY())</formula>
    </cfRule>
  </conditionalFormatting>
  <conditionalFormatting sqref="S12:Y12">
    <cfRule type="expression" dxfId="40" priority="51">
      <formula>AND(ISNUMBER(S12),S12=TODAY())</formula>
    </cfRule>
  </conditionalFormatting>
  <conditionalFormatting sqref="S14:Y14">
    <cfRule type="expression" dxfId="39" priority="52">
      <formula>AND(ISNUMBER(S14),S14=TODAY())</formula>
    </cfRule>
  </conditionalFormatting>
  <conditionalFormatting sqref="S16:Y16">
    <cfRule type="expression" dxfId="38" priority="53">
      <formula>AND(ISNUMBER(S16),S16=TODAY())</formula>
    </cfRule>
  </conditionalFormatting>
  <conditionalFormatting sqref="S18:Y18">
    <cfRule type="expression" dxfId="37" priority="54">
      <formula>AND(ISNUMBER(S18),S18=TODAY())</formula>
    </cfRule>
  </conditionalFormatting>
  <conditionalFormatting sqref="S23:Y23">
    <cfRule type="expression" dxfId="36" priority="55">
      <formula>AND(ISNUMBER(S23),S23=TODAY())</formula>
    </cfRule>
  </conditionalFormatting>
  <conditionalFormatting sqref="S25:Y25">
    <cfRule type="expression" dxfId="35" priority="56">
      <formula>AND(ISNUMBER(S25),S25=TODAY())</formula>
    </cfRule>
  </conditionalFormatting>
  <conditionalFormatting sqref="S27:Y27">
    <cfRule type="expression" dxfId="34" priority="57">
      <formula>AND(ISNUMBER(S27),S27=TODAY())</formula>
    </cfRule>
  </conditionalFormatting>
  <conditionalFormatting sqref="S29:Y29">
    <cfRule type="expression" dxfId="33" priority="58">
      <formula>AND(ISNUMBER(S29),S29=TODAY())</formula>
    </cfRule>
  </conditionalFormatting>
  <conditionalFormatting sqref="S31:Y31">
    <cfRule type="expression" dxfId="32" priority="59">
      <formula>AND(ISNUMBER(S31),S31=TODAY())</formula>
    </cfRule>
  </conditionalFormatting>
  <conditionalFormatting sqref="S33:Y33">
    <cfRule type="expression" dxfId="31" priority="60">
      <formula>AND(ISNUMBER(S33),S33=TODAY())</formula>
    </cfRule>
  </conditionalFormatting>
  <conditionalFormatting sqref="S38:Y38">
    <cfRule type="expression" dxfId="30" priority="61">
      <formula>AND(ISNUMBER(S38),S38=TODAY())</formula>
    </cfRule>
  </conditionalFormatting>
  <conditionalFormatting sqref="S40:Y40">
    <cfRule type="expression" dxfId="29" priority="62">
      <formula>AND(ISNUMBER(S40),S40=TODAY())</formula>
    </cfRule>
  </conditionalFormatting>
  <conditionalFormatting sqref="S42:Y42">
    <cfRule type="expression" dxfId="28" priority="63">
      <formula>AND(ISNUMBER(S42),S42=TODAY())</formula>
    </cfRule>
  </conditionalFormatting>
  <conditionalFormatting sqref="S44:Y44">
    <cfRule type="expression" dxfId="27" priority="64">
      <formula>AND(ISNUMBER(S44),S44=TODAY())</formula>
    </cfRule>
  </conditionalFormatting>
  <conditionalFormatting sqref="S46:Y46">
    <cfRule type="expression" dxfId="26" priority="65">
      <formula>AND(ISNUMBER(S46),S46=TODAY())</formula>
    </cfRule>
  </conditionalFormatting>
  <conditionalFormatting sqref="S48:Y48">
    <cfRule type="expression" dxfId="25" priority="66">
      <formula>AND(ISNUMBER(S48),S48=TODAY())</formula>
    </cfRule>
  </conditionalFormatting>
  <conditionalFormatting sqref="S53:Y53">
    <cfRule type="expression" dxfId="24" priority="67">
      <formula>AND(ISNUMBER(S53),S53=TODAY())</formula>
    </cfRule>
  </conditionalFormatting>
  <conditionalFormatting sqref="S55:Y55">
    <cfRule type="expression" dxfId="23" priority="68">
      <formula>AND(ISNUMBER(S55),S55=TODAY())</formula>
    </cfRule>
  </conditionalFormatting>
  <conditionalFormatting sqref="S57:Y57">
    <cfRule type="expression" dxfId="22" priority="69">
      <formula>AND(ISNUMBER(S57),S57=TODAY())</formula>
    </cfRule>
  </conditionalFormatting>
  <conditionalFormatting sqref="S59:Y59">
    <cfRule type="expression" dxfId="21" priority="70">
      <formula>AND(ISNUMBER(S59),S59=TODAY())</formula>
    </cfRule>
  </conditionalFormatting>
  <conditionalFormatting sqref="S61:Y61">
    <cfRule type="expression" dxfId="20" priority="71">
      <formula>AND(ISNUMBER(S61),S61=TODAY())</formula>
    </cfRule>
  </conditionalFormatting>
  <conditionalFormatting sqref="S63:Y63">
    <cfRule type="expression" dxfId="19" priority="72">
      <formula>AND(ISNUMBER(S63),S63=TODAY())</formula>
    </cfRule>
  </conditionalFormatting>
  <dataValidations count="1">
    <dataValidation type="decimal" allowBlank="1" sqref="X2" xr:uid="{00000000-0002-0000-0000-000000000000}">
      <formula1>2000</formula1>
      <formula2>2100</formula2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000"/>
  <sheetViews>
    <sheetView showGridLines="0" workbookViewId="0">
      <selection activeCell="A3" sqref="A3:XFD3"/>
    </sheetView>
  </sheetViews>
  <sheetFormatPr baseColWidth="10" defaultColWidth="12.6640625" defaultRowHeight="15" customHeight="1" x14ac:dyDescent="0.2"/>
  <cols>
    <col min="1" max="1" width="3.33203125" style="23" customWidth="1"/>
    <col min="2" max="22" width="4.83203125" style="23" customWidth="1"/>
    <col min="23" max="23" width="5" style="23" customWidth="1"/>
    <col min="24" max="24" width="12.5" style="23" customWidth="1"/>
    <col min="25" max="26" width="8.83203125" style="23" customWidth="1"/>
    <col min="27" max="16384" width="12.6640625" style="23"/>
  </cols>
  <sheetData>
    <row r="1" spans="2:24" x14ac:dyDescent="0.2"/>
    <row r="2" spans="2:24" ht="19.5" customHeight="1" x14ac:dyDescent="0.2">
      <c r="B2" s="68" t="s">
        <v>17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28"/>
      <c r="P2" s="70" t="s">
        <v>18</v>
      </c>
      <c r="Q2" s="71"/>
      <c r="R2" s="72"/>
      <c r="S2" s="28"/>
      <c r="T2" s="70" t="s">
        <v>0</v>
      </c>
      <c r="U2" s="71"/>
      <c r="V2" s="72"/>
      <c r="W2" s="24"/>
      <c r="X2" s="25">
        <f>IF($P$3="January",1,IF($P$3="February",2,IF($P$3="March",3,IF($P$3="April",4,IF($P$3="May",5,IF($P$3="June",6,IF($P$3="July",7,IF($P$3="August",8,IF($P$3="September",9,IF($P$3="October",10,IF($P$3="November",11,12)))))))))))</f>
        <v>6</v>
      </c>
    </row>
    <row r="3" spans="2:24" ht="20" customHeight="1" x14ac:dyDescent="0.2">
      <c r="B3" s="73" t="s">
        <v>79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29"/>
      <c r="P3" s="75" t="s">
        <v>19</v>
      </c>
      <c r="Q3" s="76"/>
      <c r="R3" s="77"/>
      <c r="S3" s="29"/>
      <c r="T3" s="78">
        <f>Annual!$X$2</f>
        <v>2026</v>
      </c>
      <c r="U3" s="79"/>
      <c r="V3" s="80"/>
      <c r="W3" s="24"/>
      <c r="X3" s="24"/>
    </row>
    <row r="4" spans="2:24" ht="30" customHeight="1" x14ac:dyDescent="0.2">
      <c r="B4" s="81" t="s">
        <v>20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3"/>
      <c r="W4" s="24"/>
      <c r="X4" s="24"/>
    </row>
    <row r="5" spans="2:24" x14ac:dyDescent="0.2"/>
    <row r="6" spans="2:24" ht="18" customHeight="1" x14ac:dyDescent="0.2">
      <c r="B6" s="84" t="s">
        <v>21</v>
      </c>
      <c r="C6" s="58"/>
      <c r="D6" s="58"/>
      <c r="E6" s="59"/>
      <c r="F6" s="85" t="s">
        <v>22</v>
      </c>
      <c r="G6" s="58"/>
      <c r="H6" s="59"/>
      <c r="I6" s="86" t="s">
        <v>23</v>
      </c>
      <c r="J6" s="58"/>
      <c r="K6" s="59"/>
      <c r="L6" s="87" t="s">
        <v>24</v>
      </c>
      <c r="M6" s="58"/>
      <c r="N6" s="59"/>
      <c r="O6" s="88" t="s">
        <v>25</v>
      </c>
      <c r="P6" s="58"/>
      <c r="Q6" s="59"/>
      <c r="R6" s="89" t="s">
        <v>26</v>
      </c>
      <c r="S6" s="58"/>
      <c r="T6" s="58"/>
      <c r="U6" s="58"/>
      <c r="V6" s="59"/>
      <c r="W6" s="24"/>
      <c r="X6" s="24"/>
    </row>
    <row r="7" spans="2:24" x14ac:dyDescent="0.2"/>
    <row r="8" spans="2:24" ht="21.75" customHeight="1" x14ac:dyDescent="0.2">
      <c r="B8" s="61" t="str">
        <f>TEXT(DATE($T$3,$X$2,1),"mmmm yyyy")</f>
        <v>June 2026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3"/>
      <c r="W8" s="24"/>
      <c r="X8" s="24"/>
    </row>
    <row r="9" spans="2:24" ht="18" customHeight="1" x14ac:dyDescent="0.2">
      <c r="B9" s="64" t="s">
        <v>27</v>
      </c>
      <c r="C9" s="58"/>
      <c r="D9" s="59"/>
      <c r="E9" s="65" t="s">
        <v>28</v>
      </c>
      <c r="F9" s="58"/>
      <c r="G9" s="59"/>
      <c r="H9" s="65" t="s">
        <v>29</v>
      </c>
      <c r="I9" s="58"/>
      <c r="J9" s="59"/>
      <c r="K9" s="65" t="s">
        <v>30</v>
      </c>
      <c r="L9" s="58"/>
      <c r="M9" s="59"/>
      <c r="N9" s="65" t="s">
        <v>31</v>
      </c>
      <c r="O9" s="58"/>
      <c r="P9" s="59"/>
      <c r="Q9" s="65" t="s">
        <v>32</v>
      </c>
      <c r="R9" s="58"/>
      <c r="S9" s="59"/>
      <c r="T9" s="64" t="s">
        <v>33</v>
      </c>
      <c r="U9" s="58"/>
      <c r="V9" s="59"/>
      <c r="W9" s="24"/>
      <c r="X9" s="24"/>
    </row>
    <row r="10" spans="2:24" ht="12.75" customHeight="1" x14ac:dyDescent="0.2">
      <c r="B10" s="66">
        <f>DATE($T$3,$X$2,1)-WEEKDAY(DATE($T$3,$X$2,1),1)+1+0</f>
        <v>46173</v>
      </c>
      <c r="C10" s="58"/>
      <c r="D10" s="59"/>
      <c r="E10" s="67">
        <f>DATE($T$3,$X$2,1)-WEEKDAY(DATE($T$3,$X$2,1),1)+1+1</f>
        <v>46174</v>
      </c>
      <c r="F10" s="58"/>
      <c r="G10" s="59"/>
      <c r="H10" s="67">
        <f>DATE($T$3,$X$2,1)-WEEKDAY(DATE($T$3,$X$2,1),1)+1+2</f>
        <v>46175</v>
      </c>
      <c r="I10" s="58"/>
      <c r="J10" s="59"/>
      <c r="K10" s="67">
        <f>DATE($T$3,$X$2,1)-WEEKDAY(DATE($T$3,$X$2,1),1)+1+3</f>
        <v>46176</v>
      </c>
      <c r="L10" s="58"/>
      <c r="M10" s="59"/>
      <c r="N10" s="67">
        <f>DATE($T$3,$X$2,1)-WEEKDAY(DATE($T$3,$X$2,1),1)+1+4</f>
        <v>46177</v>
      </c>
      <c r="O10" s="58"/>
      <c r="P10" s="59"/>
      <c r="Q10" s="67">
        <f>DATE($T$3,$X$2,1)-WEEKDAY(DATE($T$3,$X$2,1),1)+1+5</f>
        <v>46178</v>
      </c>
      <c r="R10" s="58"/>
      <c r="S10" s="59"/>
      <c r="T10" s="66">
        <f>DATE($T$3,$X$2,1)-WEEKDAY(DATE($T$3,$X$2,1),1)+1+6</f>
        <v>46179</v>
      </c>
      <c r="U10" s="58"/>
      <c r="V10" s="59"/>
      <c r="W10" s="24"/>
      <c r="X10" s="24"/>
    </row>
    <row r="11" spans="2:24" ht="16.5" customHeight="1" x14ac:dyDescent="0.2">
      <c r="B11" s="57" t="str">
        <f t="array" ref="B11">IFERROR("["&amp;INDEX($D$44:$D$67,MATCH(TEXT(B10,"yyyymmdd")&amp;"|1",$X$44:$X$67,0))&amp;"] "&amp;INDEX($G$44:$G$67,MATCH(TEXT(B10,"yyyymmdd")&amp;"|1",$X$44:$X$67,0))&amp;IF(INDEX($Q$44:$Q$67,MATCH(TEXT(B10,"yyyymmdd")&amp;"|1",$X$44:$X$67,0))&lt;&gt;""," • "&amp;INDEX($Q$44:$Q$67,MATCH(TEXT(B10,"yyyymmdd")&amp;"|1",$X$44:$X$67,0)),"")&amp;IF(INDEX($N$44:$N$67,MATCH(TEXT(B10,"yyyymmdd")&amp;"|1",$X$44:$X$67,0))&lt;&gt;""," — "&amp;INDEX($N$44:$N$67,MATCH(TEXT(B10,"yyyymmdd")&amp;"|1",$X$44:$X$67,0)),"")&amp;IF(AND(INDEX($S$44:$S$67,MATCH(TEXT(B10,"yyyymmdd")&amp;"|1",$X$44:$X$67,0))&lt;&gt;"",INDEX($S$44:$S$67,MATCH(TEXT(B10,"yyyymmdd")&amp;"|1",$X$44:$X$67,0))&lt;&gt;"Planned")," • "&amp;INDEX($S$44:$S$67,MATCH(TEXT(B10,"yyyymmdd")&amp;"|1",$X$44:$X$67,0)),""),"")</f>
        <v/>
      </c>
      <c r="C11" s="58"/>
      <c r="D11" s="59"/>
      <c r="E11" s="60" t="str">
        <f t="array" ref="E11">IFERROR("["&amp;INDEX($D$44:$D$67,MATCH(TEXT(E10,"yyyymmdd")&amp;"|1",$X$44:$X$67,0))&amp;"] "&amp;INDEX($G$44:$G$67,MATCH(TEXT(E10,"yyyymmdd")&amp;"|1",$X$44:$X$67,0))&amp;IF(INDEX($Q$44:$Q$67,MATCH(TEXT(E10,"yyyymmdd")&amp;"|1",$X$44:$X$67,0))&lt;&gt;""," • "&amp;INDEX($Q$44:$Q$67,MATCH(TEXT(E10,"yyyymmdd")&amp;"|1",$X$44:$X$67,0)),"")&amp;IF(INDEX($N$44:$N$67,MATCH(TEXT(E10,"yyyymmdd")&amp;"|1",$X$44:$X$67,0))&lt;&gt;""," — "&amp;INDEX($N$44:$N$67,MATCH(TEXT(E10,"yyyymmdd")&amp;"|1",$X$44:$X$67,0)),"")&amp;IF(AND(INDEX($S$44:$S$67,MATCH(TEXT(E10,"yyyymmdd")&amp;"|1",$X$44:$X$67,0))&lt;&gt;"",INDEX($S$44:$S$67,MATCH(TEXT(E10,"yyyymmdd")&amp;"|1",$X$44:$X$67,0))&lt;&gt;"Planned")," • "&amp;INDEX($S$44:$S$67,MATCH(TEXT(E10,"yyyymmdd")&amp;"|1",$X$44:$X$67,0)),""),"")</f>
        <v>[Close] Prior-month data cutoff and close kickoff • 9:00 AM — Accounting</v>
      </c>
      <c r="F11" s="58"/>
      <c r="G11" s="59"/>
      <c r="H11" s="60" t="str">
        <f t="array" ref="H11">IFERROR("["&amp;INDEX($D$44:$D$67,MATCH(TEXT(H10,"yyyymmdd")&amp;"|1",$X$44:$X$67,0))&amp;"] "&amp;INDEX($G$44:$G$67,MATCH(TEXT(H10,"yyyymmdd")&amp;"|1",$X$44:$X$67,0))&amp;IF(INDEX($Q$44:$Q$67,MATCH(TEXT(H10,"yyyymmdd")&amp;"|1",$X$44:$X$67,0))&lt;&gt;""," • "&amp;INDEX($Q$44:$Q$67,MATCH(TEXT(H10,"yyyymmdd")&amp;"|1",$X$44:$X$67,0)),"")&amp;IF(INDEX($N$44:$N$67,MATCH(TEXT(H10,"yyyymmdd")&amp;"|1",$X$44:$X$67,0))&lt;&gt;""," — "&amp;INDEX($N$44:$N$67,MATCH(TEXT(H10,"yyyymmdd")&amp;"|1",$X$44:$X$67,0)),"")&amp;IF(AND(INDEX($S$44:$S$67,MATCH(TEXT(H10,"yyyymmdd")&amp;"|1",$X$44:$X$67,0))&lt;&gt;"",INDEX($S$44:$S$67,MATCH(TEXT(H10,"yyyymmdd")&amp;"|1",$X$44:$X$67,0))&lt;&gt;"Planned")," • "&amp;INDEX($S$44:$S$67,MATCH(TEXT(H10,"yyyymmdd")&amp;"|1",$X$44:$X$67,0)),""),"")</f>
        <v>[Accounting] Accruals and journal entries due • 3:00 PM — Accounting</v>
      </c>
      <c r="I11" s="58"/>
      <c r="J11" s="59"/>
      <c r="K11" s="60" t="str">
        <f t="array" ref="K11">IFERROR("["&amp;INDEX($D$44:$D$67,MATCH(TEXT(K10,"yyyymmdd")&amp;"|1",$X$44:$X$67,0))&amp;"] "&amp;INDEX($G$44:$G$67,MATCH(TEXT(K10,"yyyymmdd")&amp;"|1",$X$44:$X$67,0))&amp;IF(INDEX($Q$44:$Q$67,MATCH(TEXT(K10,"yyyymmdd")&amp;"|1",$X$44:$X$67,0))&lt;&gt;""," • "&amp;INDEX($Q$44:$Q$67,MATCH(TEXT(K10,"yyyymmdd")&amp;"|1",$X$44:$X$67,0)),"")&amp;IF(INDEX($N$44:$N$67,MATCH(TEXT(K10,"yyyymmdd")&amp;"|1",$X$44:$X$67,0))&lt;&gt;""," — "&amp;INDEX($N$44:$N$67,MATCH(TEXT(K10,"yyyymmdd")&amp;"|1",$X$44:$X$67,0)),"")&amp;IF(AND(INDEX($S$44:$S$67,MATCH(TEXT(K10,"yyyymmdd")&amp;"|1",$X$44:$X$67,0))&lt;&gt;"",INDEX($S$44:$S$67,MATCH(TEXT(K10,"yyyymmdd")&amp;"|1",$X$44:$X$67,0))&lt;&gt;"Planned")," • "&amp;INDEX($S$44:$S$67,MATCH(TEXT(K10,"yyyymmdd")&amp;"|1",$X$44:$X$67,0)),""),"")</f>
        <v>[Close] Preliminary books closed • 5:00 PM — Controller</v>
      </c>
      <c r="L11" s="58"/>
      <c r="M11" s="59"/>
      <c r="N11" s="60" t="str">
        <f t="array" ref="N11">IFERROR("["&amp;INDEX($D$44:$D$67,MATCH(TEXT(N10,"yyyymmdd")&amp;"|1",$X$44:$X$67,0))&amp;"] "&amp;INDEX($G$44:$G$67,MATCH(TEXT(N10,"yyyymmdd")&amp;"|1",$X$44:$X$67,0))&amp;IF(INDEX($Q$44:$Q$67,MATCH(TEXT(N10,"yyyymmdd")&amp;"|1",$X$44:$X$67,0))&lt;&gt;""," • "&amp;INDEX($Q$44:$Q$67,MATCH(TEXT(N10,"yyyymmdd")&amp;"|1",$X$44:$X$67,0)),"")&amp;IF(INDEX($N$44:$N$67,MATCH(TEXT(N10,"yyyymmdd")&amp;"|1",$X$44:$X$67,0))&lt;&gt;""," — "&amp;INDEX($N$44:$N$67,MATCH(TEXT(N10,"yyyymmdd")&amp;"|1",$X$44:$X$67,0)),"")&amp;IF(AND(INDEX($S$44:$S$67,MATCH(TEXT(N10,"yyyymmdd")&amp;"|1",$X$44:$X$67,0))&lt;&gt;"",INDEX($S$44:$S$67,MATCH(TEXT(N10,"yyyymmdd")&amp;"|1",$X$44:$X$67,0))&lt;&gt;"Planned")," • "&amp;INDEX($S$44:$S$67,MATCH(TEXT(N10,"yyyymmdd")&amp;"|1",$X$44:$X$67,0)),""),"")</f>
        <v>[Reporting] Flash results and first variance readout • 12:00 PM — FP&amp;A</v>
      </c>
      <c r="O11" s="58"/>
      <c r="P11" s="59"/>
      <c r="Q11" s="60" t="str">
        <f t="array" ref="Q11">IFERROR("["&amp;INDEX($D$44:$D$67,MATCH(TEXT(Q10,"yyyymmdd")&amp;"|1",$X$44:$X$67,0))&amp;"] "&amp;INDEX($G$44:$G$67,MATCH(TEXT(Q10,"yyyymmdd")&amp;"|1",$X$44:$X$67,0))&amp;IF(INDEX($Q$44:$Q$67,MATCH(TEXT(Q10,"yyyymmdd")&amp;"|1",$X$44:$X$67,0))&lt;&gt;""," • "&amp;INDEX($Q$44:$Q$67,MATCH(TEXT(Q10,"yyyymmdd")&amp;"|1",$X$44:$X$67,0)),"")&amp;IF(INDEX($N$44:$N$67,MATCH(TEXT(Q10,"yyyymmdd")&amp;"|1",$X$44:$X$67,0))&lt;&gt;""," — "&amp;INDEX($N$44:$N$67,MATCH(TEXT(Q10,"yyyymmdd")&amp;"|1",$X$44:$X$67,0)),"")&amp;IF(AND(INDEX($S$44:$S$67,MATCH(TEXT(Q10,"yyyymmdd")&amp;"|1",$X$44:$X$67,0))&lt;&gt;"",INDEX($S$44:$S$67,MATCH(TEXT(Q10,"yyyymmdd")&amp;"|1",$X$44:$X$67,0))&lt;&gt;"Planned")," • "&amp;INDEX($S$44:$S$67,MATCH(TEXT(Q10,"yyyymmdd")&amp;"|1",$X$44:$X$67,0)),""),"")</f>
        <v>[Review] Close and variance review • 2:00 PM — Finance Leadership</v>
      </c>
      <c r="R11" s="58"/>
      <c r="S11" s="59"/>
      <c r="T11" s="57" t="str">
        <f t="array" ref="T11">IFERROR("["&amp;INDEX($D$44:$D$67,MATCH(TEXT(T10,"yyyymmdd")&amp;"|1",$X$44:$X$67,0))&amp;"] "&amp;INDEX($G$44:$G$67,MATCH(TEXT(T10,"yyyymmdd")&amp;"|1",$X$44:$X$67,0))&amp;IF(INDEX($Q$44:$Q$67,MATCH(TEXT(T10,"yyyymmdd")&amp;"|1",$X$44:$X$67,0))&lt;&gt;""," • "&amp;INDEX($Q$44:$Q$67,MATCH(TEXT(T10,"yyyymmdd")&amp;"|1",$X$44:$X$67,0)),"")&amp;IF(INDEX($N$44:$N$67,MATCH(TEXT(T10,"yyyymmdd")&amp;"|1",$X$44:$X$67,0))&lt;&gt;""," — "&amp;INDEX($N$44:$N$67,MATCH(TEXT(T10,"yyyymmdd")&amp;"|1",$X$44:$X$67,0)),"")&amp;IF(AND(INDEX($S$44:$S$67,MATCH(TEXT(T10,"yyyymmdd")&amp;"|1",$X$44:$X$67,0))&lt;&gt;"",INDEX($S$44:$S$67,MATCH(TEXT(T10,"yyyymmdd")&amp;"|1",$X$44:$X$67,0))&lt;&gt;"Planned")," • "&amp;INDEX($S$44:$S$67,MATCH(TEXT(T10,"yyyymmdd")&amp;"|1",$X$44:$X$67,0)),""),"")</f>
        <v/>
      </c>
      <c r="U11" s="58"/>
      <c r="V11" s="59"/>
      <c r="W11" s="24"/>
      <c r="X11" s="24"/>
    </row>
    <row r="12" spans="2:24" ht="16.5" customHeight="1" x14ac:dyDescent="0.2">
      <c r="B12" s="57" t="str">
        <f t="array" ref="B12">IFERROR("["&amp;INDEX($D$44:$D$67,MATCH(TEXT(B10,"yyyymmdd")&amp;"|2",$X$44:$X$67,0))&amp;"] "&amp;INDEX($G$44:$G$67,MATCH(TEXT(B10,"yyyymmdd")&amp;"|2",$X$44:$X$67,0))&amp;IF(INDEX($Q$44:$Q$67,MATCH(TEXT(B10,"yyyymmdd")&amp;"|2",$X$44:$X$67,0))&lt;&gt;""," • "&amp;INDEX($Q$44:$Q$67,MATCH(TEXT(B10,"yyyymmdd")&amp;"|2",$X$44:$X$67,0)),"")&amp;IF(INDEX($N$44:$N$67,MATCH(TEXT(B10,"yyyymmdd")&amp;"|2",$X$44:$X$67,0))&lt;&gt;""," — "&amp;INDEX($N$44:$N$67,MATCH(TEXT(B10,"yyyymmdd")&amp;"|2",$X$44:$X$67,0)),"")&amp;IF(AND(INDEX($S$44:$S$67,MATCH(TEXT(B10,"yyyymmdd")&amp;"|2",$X$44:$X$67,0))&lt;&gt;"",INDEX($S$44:$S$67,MATCH(TEXT(B10,"yyyymmdd")&amp;"|2",$X$44:$X$67,0))&lt;&gt;"Planned")," • "&amp;INDEX($S$44:$S$67,MATCH(TEXT(B10,"yyyymmdd")&amp;"|2",$X$44:$X$67,0)),""),"")</f>
        <v/>
      </c>
      <c r="C12" s="58"/>
      <c r="D12" s="59"/>
      <c r="E12" s="60" t="str">
        <f t="array" ref="E12">IFERROR("["&amp;INDEX($D$44:$D$67,MATCH(TEXT(E10,"yyyymmdd")&amp;"|2",$X$44:$X$67,0))&amp;"] "&amp;INDEX($G$44:$G$67,MATCH(TEXT(E10,"yyyymmdd")&amp;"|2",$X$44:$X$67,0))&amp;IF(INDEX($Q$44:$Q$67,MATCH(TEXT(E10,"yyyymmdd")&amp;"|2",$X$44:$X$67,0))&lt;&gt;""," • "&amp;INDEX($Q$44:$Q$67,MATCH(TEXT(E10,"yyyymmdd")&amp;"|2",$X$44:$X$67,0)),"")&amp;IF(INDEX($N$44:$N$67,MATCH(TEXT(E10,"yyyymmdd")&amp;"|2",$X$44:$X$67,0))&lt;&gt;""," — "&amp;INDEX($N$44:$N$67,MATCH(TEXT(E10,"yyyymmdd")&amp;"|2",$X$44:$X$67,0)),"")&amp;IF(AND(INDEX($S$44:$S$67,MATCH(TEXT(E10,"yyyymmdd")&amp;"|2",$X$44:$X$67,0))&lt;&gt;"",INDEX($S$44:$S$67,MATCH(TEXT(E10,"yyyymmdd")&amp;"|2",$X$44:$X$67,0))&lt;&gt;"Planned")," • "&amp;INDEX($S$44:$S$67,MATCH(TEXT(E10,"yyyymmdd")&amp;"|2",$X$44:$X$67,0)),""),"")</f>
        <v/>
      </c>
      <c r="F12" s="58"/>
      <c r="G12" s="59"/>
      <c r="H12" s="60" t="str">
        <f t="array" ref="H12">IFERROR("["&amp;INDEX($D$44:$D$67,MATCH(TEXT(H10,"yyyymmdd")&amp;"|2",$X$44:$X$67,0))&amp;"] "&amp;INDEX($G$44:$G$67,MATCH(TEXT(H10,"yyyymmdd")&amp;"|2",$X$44:$X$67,0))&amp;IF(INDEX($Q$44:$Q$67,MATCH(TEXT(H10,"yyyymmdd")&amp;"|2",$X$44:$X$67,0))&lt;&gt;""," • "&amp;INDEX($Q$44:$Q$67,MATCH(TEXT(H10,"yyyymmdd")&amp;"|2",$X$44:$X$67,0)),"")&amp;IF(INDEX($N$44:$N$67,MATCH(TEXT(H10,"yyyymmdd")&amp;"|2",$X$44:$X$67,0))&lt;&gt;""," — "&amp;INDEX($N$44:$N$67,MATCH(TEXT(H10,"yyyymmdd")&amp;"|2",$X$44:$X$67,0)),"")&amp;IF(AND(INDEX($S$44:$S$67,MATCH(TEXT(H10,"yyyymmdd")&amp;"|2",$X$44:$X$67,0))&lt;&gt;"",INDEX($S$44:$S$67,MATCH(TEXT(H10,"yyyymmdd")&amp;"|2",$X$44:$X$67,0))&lt;&gt;"Planned")," • "&amp;INDEX($S$44:$S$67,MATCH(TEXT(H10,"yyyymmdd")&amp;"|2",$X$44:$X$67,0)),""),"")</f>
        <v/>
      </c>
      <c r="I12" s="58"/>
      <c r="J12" s="59"/>
      <c r="K12" s="60" t="str">
        <f t="array" ref="K12">IFERROR("["&amp;INDEX($D$44:$D$67,MATCH(TEXT(K10,"yyyymmdd")&amp;"|2",$X$44:$X$67,0))&amp;"] "&amp;INDEX($G$44:$G$67,MATCH(TEXT(K10,"yyyymmdd")&amp;"|2",$X$44:$X$67,0))&amp;IF(INDEX($Q$44:$Q$67,MATCH(TEXT(K10,"yyyymmdd")&amp;"|2",$X$44:$X$67,0))&lt;&gt;""," • "&amp;INDEX($Q$44:$Q$67,MATCH(TEXT(K10,"yyyymmdd")&amp;"|2",$X$44:$X$67,0)),"")&amp;IF(INDEX($N$44:$N$67,MATCH(TEXT(K10,"yyyymmdd")&amp;"|2",$X$44:$X$67,0))&lt;&gt;""," — "&amp;INDEX($N$44:$N$67,MATCH(TEXT(K10,"yyyymmdd")&amp;"|2",$X$44:$X$67,0)),"")&amp;IF(AND(INDEX($S$44:$S$67,MATCH(TEXT(K10,"yyyymmdd")&amp;"|2",$X$44:$X$67,0))&lt;&gt;"",INDEX($S$44:$S$67,MATCH(TEXT(K10,"yyyymmdd")&amp;"|2",$X$44:$X$67,0))&lt;&gt;"Planned")," • "&amp;INDEX($S$44:$S$67,MATCH(TEXT(K10,"yyyymmdd")&amp;"|2",$X$44:$X$67,0)),""),"")</f>
        <v/>
      </c>
      <c r="L12" s="58"/>
      <c r="M12" s="59"/>
      <c r="N12" s="60" t="str">
        <f t="array" ref="N12">IFERROR("["&amp;INDEX($D$44:$D$67,MATCH(TEXT(N10,"yyyymmdd")&amp;"|2",$X$44:$X$67,0))&amp;"] "&amp;INDEX($G$44:$G$67,MATCH(TEXT(N10,"yyyymmdd")&amp;"|2",$X$44:$X$67,0))&amp;IF(INDEX($Q$44:$Q$67,MATCH(TEXT(N10,"yyyymmdd")&amp;"|2",$X$44:$X$67,0))&lt;&gt;""," • "&amp;INDEX($Q$44:$Q$67,MATCH(TEXT(N10,"yyyymmdd")&amp;"|2",$X$44:$X$67,0)),"")&amp;IF(INDEX($N$44:$N$67,MATCH(TEXT(N10,"yyyymmdd")&amp;"|2",$X$44:$X$67,0))&lt;&gt;""," — "&amp;INDEX($N$44:$N$67,MATCH(TEXT(N10,"yyyymmdd")&amp;"|2",$X$44:$X$67,0)),"")&amp;IF(AND(INDEX($S$44:$S$67,MATCH(TEXT(N10,"yyyymmdd")&amp;"|2",$X$44:$X$67,0))&lt;&gt;"",INDEX($S$44:$S$67,MATCH(TEXT(N10,"yyyymmdd")&amp;"|2",$X$44:$X$67,0))&lt;&gt;"Planned")," • "&amp;INDEX($S$44:$S$67,MATCH(TEXT(N10,"yyyymmdd")&amp;"|2",$X$44:$X$67,0)),""),"")</f>
        <v/>
      </c>
      <c r="O12" s="58"/>
      <c r="P12" s="59"/>
      <c r="Q12" s="60" t="str">
        <f t="array" ref="Q12">IFERROR("["&amp;INDEX($D$44:$D$67,MATCH(TEXT(Q10,"yyyymmdd")&amp;"|2",$X$44:$X$67,0))&amp;"] "&amp;INDEX($G$44:$G$67,MATCH(TEXT(Q10,"yyyymmdd")&amp;"|2",$X$44:$X$67,0))&amp;IF(INDEX($Q$44:$Q$67,MATCH(TEXT(Q10,"yyyymmdd")&amp;"|2",$X$44:$X$67,0))&lt;&gt;""," • "&amp;INDEX($Q$44:$Q$67,MATCH(TEXT(Q10,"yyyymmdd")&amp;"|2",$X$44:$X$67,0)),"")&amp;IF(INDEX($N$44:$N$67,MATCH(TEXT(Q10,"yyyymmdd")&amp;"|2",$X$44:$X$67,0))&lt;&gt;""," — "&amp;INDEX($N$44:$N$67,MATCH(TEXT(Q10,"yyyymmdd")&amp;"|2",$X$44:$X$67,0)),"")&amp;IF(AND(INDEX($S$44:$S$67,MATCH(TEXT(Q10,"yyyymmdd")&amp;"|2",$X$44:$X$67,0))&lt;&gt;"",INDEX($S$44:$S$67,MATCH(TEXT(Q10,"yyyymmdd")&amp;"|2",$X$44:$X$67,0))&lt;&gt;"Planned")," • "&amp;INDEX($S$44:$S$67,MATCH(TEXT(Q10,"yyyymmdd")&amp;"|2",$X$44:$X$67,0)),""),"")</f>
        <v/>
      </c>
      <c r="R12" s="58"/>
      <c r="S12" s="59"/>
      <c r="T12" s="57" t="str">
        <f t="array" ref="T12">IFERROR("["&amp;INDEX($D$44:$D$67,MATCH(TEXT(T10,"yyyymmdd")&amp;"|2",$X$44:$X$67,0))&amp;"] "&amp;INDEX($G$44:$G$67,MATCH(TEXT(T10,"yyyymmdd")&amp;"|2",$X$44:$X$67,0))&amp;IF(INDEX($Q$44:$Q$67,MATCH(TEXT(T10,"yyyymmdd")&amp;"|2",$X$44:$X$67,0))&lt;&gt;""," • "&amp;INDEX($Q$44:$Q$67,MATCH(TEXT(T10,"yyyymmdd")&amp;"|2",$X$44:$X$67,0)),"")&amp;IF(INDEX($N$44:$N$67,MATCH(TEXT(T10,"yyyymmdd")&amp;"|2",$X$44:$X$67,0))&lt;&gt;""," — "&amp;INDEX($N$44:$N$67,MATCH(TEXT(T10,"yyyymmdd")&amp;"|2",$X$44:$X$67,0)),"")&amp;IF(AND(INDEX($S$44:$S$67,MATCH(TEXT(T10,"yyyymmdd")&amp;"|2",$X$44:$X$67,0))&lt;&gt;"",INDEX($S$44:$S$67,MATCH(TEXT(T10,"yyyymmdd")&amp;"|2",$X$44:$X$67,0))&lt;&gt;"Planned")," • "&amp;INDEX($S$44:$S$67,MATCH(TEXT(T10,"yyyymmdd")&amp;"|2",$X$44:$X$67,0)),""),"")</f>
        <v/>
      </c>
      <c r="U12" s="58"/>
      <c r="V12" s="59"/>
      <c r="W12" s="24"/>
      <c r="X12" s="24"/>
    </row>
    <row r="13" spans="2:24" ht="16.5" customHeight="1" x14ac:dyDescent="0.2">
      <c r="B13" s="57" t="str">
        <f t="array" ref="B13">IFERROR("["&amp;INDEX($D$44:$D$67,MATCH(TEXT(B10,"yyyymmdd")&amp;"|3",$X$44:$X$67,0))&amp;"] "&amp;INDEX($G$44:$G$67,MATCH(TEXT(B10,"yyyymmdd")&amp;"|3",$X$44:$X$67,0))&amp;IF(INDEX($Q$44:$Q$67,MATCH(TEXT(B10,"yyyymmdd")&amp;"|3",$X$44:$X$67,0))&lt;&gt;""," • "&amp;INDEX($Q$44:$Q$67,MATCH(TEXT(B10,"yyyymmdd")&amp;"|3",$X$44:$X$67,0)),"")&amp;IF(INDEX($N$44:$N$67,MATCH(TEXT(B10,"yyyymmdd")&amp;"|3",$X$44:$X$67,0))&lt;&gt;""," — "&amp;INDEX($N$44:$N$67,MATCH(TEXT(B10,"yyyymmdd")&amp;"|3",$X$44:$X$67,0)),"")&amp;IF(AND(INDEX($S$44:$S$67,MATCH(TEXT(B10,"yyyymmdd")&amp;"|3",$X$44:$X$67,0))&lt;&gt;"",INDEX($S$44:$S$67,MATCH(TEXT(B10,"yyyymmdd")&amp;"|3",$X$44:$X$67,0))&lt;&gt;"Planned")," • "&amp;INDEX($S$44:$S$67,MATCH(TEXT(B10,"yyyymmdd")&amp;"|3",$X$44:$X$67,0)),""),"")</f>
        <v/>
      </c>
      <c r="C13" s="58"/>
      <c r="D13" s="59"/>
      <c r="E13" s="60" t="str">
        <f t="array" ref="E13">IFERROR("["&amp;INDEX($D$44:$D$67,MATCH(TEXT(E10,"yyyymmdd")&amp;"|3",$X$44:$X$67,0))&amp;"] "&amp;INDEX($G$44:$G$67,MATCH(TEXT(E10,"yyyymmdd")&amp;"|3",$X$44:$X$67,0))&amp;IF(INDEX($Q$44:$Q$67,MATCH(TEXT(E10,"yyyymmdd")&amp;"|3",$X$44:$X$67,0))&lt;&gt;""," • "&amp;INDEX($Q$44:$Q$67,MATCH(TEXT(E10,"yyyymmdd")&amp;"|3",$X$44:$X$67,0)),"")&amp;IF(INDEX($N$44:$N$67,MATCH(TEXT(E10,"yyyymmdd")&amp;"|3",$X$44:$X$67,0))&lt;&gt;""," — "&amp;INDEX($N$44:$N$67,MATCH(TEXT(E10,"yyyymmdd")&amp;"|3",$X$44:$X$67,0)),"")&amp;IF(AND(INDEX($S$44:$S$67,MATCH(TEXT(E10,"yyyymmdd")&amp;"|3",$X$44:$X$67,0))&lt;&gt;"",INDEX($S$44:$S$67,MATCH(TEXT(E10,"yyyymmdd")&amp;"|3",$X$44:$X$67,0))&lt;&gt;"Planned")," • "&amp;INDEX($S$44:$S$67,MATCH(TEXT(E10,"yyyymmdd")&amp;"|3",$X$44:$X$67,0)),""),"")</f>
        <v/>
      </c>
      <c r="F13" s="58"/>
      <c r="G13" s="59"/>
      <c r="H13" s="60" t="str">
        <f t="array" ref="H13">IFERROR("["&amp;INDEX($D$44:$D$67,MATCH(TEXT(H10,"yyyymmdd")&amp;"|3",$X$44:$X$67,0))&amp;"] "&amp;INDEX($G$44:$G$67,MATCH(TEXT(H10,"yyyymmdd")&amp;"|3",$X$44:$X$67,0))&amp;IF(INDEX($Q$44:$Q$67,MATCH(TEXT(H10,"yyyymmdd")&amp;"|3",$X$44:$X$67,0))&lt;&gt;""," • "&amp;INDEX($Q$44:$Q$67,MATCH(TEXT(H10,"yyyymmdd")&amp;"|3",$X$44:$X$67,0)),"")&amp;IF(INDEX($N$44:$N$67,MATCH(TEXT(H10,"yyyymmdd")&amp;"|3",$X$44:$X$67,0))&lt;&gt;""," — "&amp;INDEX($N$44:$N$67,MATCH(TEXT(H10,"yyyymmdd")&amp;"|3",$X$44:$X$67,0)),"")&amp;IF(AND(INDEX($S$44:$S$67,MATCH(TEXT(H10,"yyyymmdd")&amp;"|3",$X$44:$X$67,0))&lt;&gt;"",INDEX($S$44:$S$67,MATCH(TEXT(H10,"yyyymmdd")&amp;"|3",$X$44:$X$67,0))&lt;&gt;"Planned")," • "&amp;INDEX($S$44:$S$67,MATCH(TEXT(H10,"yyyymmdd")&amp;"|3",$X$44:$X$67,0)),""),"")</f>
        <v/>
      </c>
      <c r="I13" s="58"/>
      <c r="J13" s="59"/>
      <c r="K13" s="60" t="str">
        <f t="array" ref="K13">IFERROR("["&amp;INDEX($D$44:$D$67,MATCH(TEXT(K10,"yyyymmdd")&amp;"|3",$X$44:$X$67,0))&amp;"] "&amp;INDEX($G$44:$G$67,MATCH(TEXT(K10,"yyyymmdd")&amp;"|3",$X$44:$X$67,0))&amp;IF(INDEX($Q$44:$Q$67,MATCH(TEXT(K10,"yyyymmdd")&amp;"|3",$X$44:$X$67,0))&lt;&gt;""," • "&amp;INDEX($Q$44:$Q$67,MATCH(TEXT(K10,"yyyymmdd")&amp;"|3",$X$44:$X$67,0)),"")&amp;IF(INDEX($N$44:$N$67,MATCH(TEXT(K10,"yyyymmdd")&amp;"|3",$X$44:$X$67,0))&lt;&gt;""," — "&amp;INDEX($N$44:$N$67,MATCH(TEXT(K10,"yyyymmdd")&amp;"|3",$X$44:$X$67,0)),"")&amp;IF(AND(INDEX($S$44:$S$67,MATCH(TEXT(K10,"yyyymmdd")&amp;"|3",$X$44:$X$67,0))&lt;&gt;"",INDEX($S$44:$S$67,MATCH(TEXT(K10,"yyyymmdd")&amp;"|3",$X$44:$X$67,0))&lt;&gt;"Planned")," • "&amp;INDEX($S$44:$S$67,MATCH(TEXT(K10,"yyyymmdd")&amp;"|3",$X$44:$X$67,0)),""),"")</f>
        <v/>
      </c>
      <c r="L13" s="58"/>
      <c r="M13" s="59"/>
      <c r="N13" s="60" t="str">
        <f t="array" ref="N13">IFERROR("["&amp;INDEX($D$44:$D$67,MATCH(TEXT(N10,"yyyymmdd")&amp;"|3",$X$44:$X$67,0))&amp;"] "&amp;INDEX($G$44:$G$67,MATCH(TEXT(N10,"yyyymmdd")&amp;"|3",$X$44:$X$67,0))&amp;IF(INDEX($Q$44:$Q$67,MATCH(TEXT(N10,"yyyymmdd")&amp;"|3",$X$44:$X$67,0))&lt;&gt;""," • "&amp;INDEX($Q$44:$Q$67,MATCH(TEXT(N10,"yyyymmdd")&amp;"|3",$X$44:$X$67,0)),"")&amp;IF(INDEX($N$44:$N$67,MATCH(TEXT(N10,"yyyymmdd")&amp;"|3",$X$44:$X$67,0))&lt;&gt;""," — "&amp;INDEX($N$44:$N$67,MATCH(TEXT(N10,"yyyymmdd")&amp;"|3",$X$44:$X$67,0)),"")&amp;IF(AND(INDEX($S$44:$S$67,MATCH(TEXT(N10,"yyyymmdd")&amp;"|3",$X$44:$X$67,0))&lt;&gt;"",INDEX($S$44:$S$67,MATCH(TEXT(N10,"yyyymmdd")&amp;"|3",$X$44:$X$67,0))&lt;&gt;"Planned")," • "&amp;INDEX($S$44:$S$67,MATCH(TEXT(N10,"yyyymmdd")&amp;"|3",$X$44:$X$67,0)),""),"")</f>
        <v/>
      </c>
      <c r="O13" s="58"/>
      <c r="P13" s="59"/>
      <c r="Q13" s="60" t="str">
        <f t="array" ref="Q13">IFERROR("["&amp;INDEX($D$44:$D$67,MATCH(TEXT(Q10,"yyyymmdd")&amp;"|3",$X$44:$X$67,0))&amp;"] "&amp;INDEX($G$44:$G$67,MATCH(TEXT(Q10,"yyyymmdd")&amp;"|3",$X$44:$X$67,0))&amp;IF(INDEX($Q$44:$Q$67,MATCH(TEXT(Q10,"yyyymmdd")&amp;"|3",$X$44:$X$67,0))&lt;&gt;""," • "&amp;INDEX($Q$44:$Q$67,MATCH(TEXT(Q10,"yyyymmdd")&amp;"|3",$X$44:$X$67,0)),"")&amp;IF(INDEX($N$44:$N$67,MATCH(TEXT(Q10,"yyyymmdd")&amp;"|3",$X$44:$X$67,0))&lt;&gt;""," — "&amp;INDEX($N$44:$N$67,MATCH(TEXT(Q10,"yyyymmdd")&amp;"|3",$X$44:$X$67,0)),"")&amp;IF(AND(INDEX($S$44:$S$67,MATCH(TEXT(Q10,"yyyymmdd")&amp;"|3",$X$44:$X$67,0))&lt;&gt;"",INDEX($S$44:$S$67,MATCH(TEXT(Q10,"yyyymmdd")&amp;"|3",$X$44:$X$67,0))&lt;&gt;"Planned")," • "&amp;INDEX($S$44:$S$67,MATCH(TEXT(Q10,"yyyymmdd")&amp;"|3",$X$44:$X$67,0)),""),"")</f>
        <v/>
      </c>
      <c r="R13" s="58"/>
      <c r="S13" s="59"/>
      <c r="T13" s="57" t="str">
        <f t="array" ref="T13">IFERROR("["&amp;INDEX($D$44:$D$67,MATCH(TEXT(T10,"yyyymmdd")&amp;"|3",$X$44:$X$67,0))&amp;"] "&amp;INDEX($G$44:$G$67,MATCH(TEXT(T10,"yyyymmdd")&amp;"|3",$X$44:$X$67,0))&amp;IF(INDEX($Q$44:$Q$67,MATCH(TEXT(T10,"yyyymmdd")&amp;"|3",$X$44:$X$67,0))&lt;&gt;""," • "&amp;INDEX($Q$44:$Q$67,MATCH(TEXT(T10,"yyyymmdd")&amp;"|3",$X$44:$X$67,0)),"")&amp;IF(INDEX($N$44:$N$67,MATCH(TEXT(T10,"yyyymmdd")&amp;"|3",$X$44:$X$67,0))&lt;&gt;""," — "&amp;INDEX($N$44:$N$67,MATCH(TEXT(T10,"yyyymmdd")&amp;"|3",$X$44:$X$67,0)),"")&amp;IF(AND(INDEX($S$44:$S$67,MATCH(TEXT(T10,"yyyymmdd")&amp;"|3",$X$44:$X$67,0))&lt;&gt;"",INDEX($S$44:$S$67,MATCH(TEXT(T10,"yyyymmdd")&amp;"|3",$X$44:$X$67,0))&lt;&gt;"Planned")," • "&amp;INDEX($S$44:$S$67,MATCH(TEXT(T10,"yyyymmdd")&amp;"|3",$X$44:$X$67,0)),""),"")</f>
        <v/>
      </c>
      <c r="U13" s="58"/>
      <c r="V13" s="59"/>
      <c r="W13" s="24"/>
      <c r="X13" s="24"/>
    </row>
    <row r="14" spans="2:24" ht="16.5" customHeight="1" x14ac:dyDescent="0.2">
      <c r="B14" s="57" t="str">
        <f t="array" ref="B14">IFERROR("["&amp;INDEX($D$44:$D$67,MATCH(TEXT(B10,"yyyymmdd")&amp;"|4",$X$44:$X$67,0))&amp;"] "&amp;INDEX($G$44:$G$67,MATCH(TEXT(B10,"yyyymmdd")&amp;"|4",$X$44:$X$67,0))&amp;IF(INDEX($Q$44:$Q$67,MATCH(TEXT(B10,"yyyymmdd")&amp;"|4",$X$44:$X$67,0))&lt;&gt;""," • "&amp;INDEX($Q$44:$Q$67,MATCH(TEXT(B10,"yyyymmdd")&amp;"|4",$X$44:$X$67,0)),"")&amp;IF(INDEX($N$44:$N$67,MATCH(TEXT(B10,"yyyymmdd")&amp;"|4",$X$44:$X$67,0))&lt;&gt;""," — "&amp;INDEX($N$44:$N$67,MATCH(TEXT(B10,"yyyymmdd")&amp;"|4",$X$44:$X$67,0)),"")&amp;IF(AND(INDEX($S$44:$S$67,MATCH(TEXT(B10,"yyyymmdd")&amp;"|4",$X$44:$X$67,0))&lt;&gt;"",INDEX($S$44:$S$67,MATCH(TEXT(B10,"yyyymmdd")&amp;"|4",$X$44:$X$67,0))&lt;&gt;"Planned")," • "&amp;INDEX($S$44:$S$67,MATCH(TEXT(B10,"yyyymmdd")&amp;"|4",$X$44:$X$67,0)),""),"")</f>
        <v/>
      </c>
      <c r="C14" s="58"/>
      <c r="D14" s="59"/>
      <c r="E14" s="60" t="str">
        <f t="array" ref="E14">IFERROR("["&amp;INDEX($D$44:$D$67,MATCH(TEXT(E10,"yyyymmdd")&amp;"|4",$X$44:$X$67,0))&amp;"] "&amp;INDEX($G$44:$G$67,MATCH(TEXT(E10,"yyyymmdd")&amp;"|4",$X$44:$X$67,0))&amp;IF(INDEX($Q$44:$Q$67,MATCH(TEXT(E10,"yyyymmdd")&amp;"|4",$X$44:$X$67,0))&lt;&gt;""," • "&amp;INDEX($Q$44:$Q$67,MATCH(TEXT(E10,"yyyymmdd")&amp;"|4",$X$44:$X$67,0)),"")&amp;IF(INDEX($N$44:$N$67,MATCH(TEXT(E10,"yyyymmdd")&amp;"|4",$X$44:$X$67,0))&lt;&gt;""," — "&amp;INDEX($N$44:$N$67,MATCH(TEXT(E10,"yyyymmdd")&amp;"|4",$X$44:$X$67,0)),"")&amp;IF(AND(INDEX($S$44:$S$67,MATCH(TEXT(E10,"yyyymmdd")&amp;"|4",$X$44:$X$67,0))&lt;&gt;"",INDEX($S$44:$S$67,MATCH(TEXT(E10,"yyyymmdd")&amp;"|4",$X$44:$X$67,0))&lt;&gt;"Planned")," • "&amp;INDEX($S$44:$S$67,MATCH(TEXT(E10,"yyyymmdd")&amp;"|4",$X$44:$X$67,0)),""),"")</f>
        <v/>
      </c>
      <c r="F14" s="58"/>
      <c r="G14" s="59"/>
      <c r="H14" s="60" t="str">
        <f t="array" ref="H14">IFERROR("["&amp;INDEX($D$44:$D$67,MATCH(TEXT(H10,"yyyymmdd")&amp;"|4",$X$44:$X$67,0))&amp;"] "&amp;INDEX($G$44:$G$67,MATCH(TEXT(H10,"yyyymmdd")&amp;"|4",$X$44:$X$67,0))&amp;IF(INDEX($Q$44:$Q$67,MATCH(TEXT(H10,"yyyymmdd")&amp;"|4",$X$44:$X$67,0))&lt;&gt;""," • "&amp;INDEX($Q$44:$Q$67,MATCH(TEXT(H10,"yyyymmdd")&amp;"|4",$X$44:$X$67,0)),"")&amp;IF(INDEX($N$44:$N$67,MATCH(TEXT(H10,"yyyymmdd")&amp;"|4",$X$44:$X$67,0))&lt;&gt;""," — "&amp;INDEX($N$44:$N$67,MATCH(TEXT(H10,"yyyymmdd")&amp;"|4",$X$44:$X$67,0)),"")&amp;IF(AND(INDEX($S$44:$S$67,MATCH(TEXT(H10,"yyyymmdd")&amp;"|4",$X$44:$X$67,0))&lt;&gt;"",INDEX($S$44:$S$67,MATCH(TEXT(H10,"yyyymmdd")&amp;"|4",$X$44:$X$67,0))&lt;&gt;"Planned")," • "&amp;INDEX($S$44:$S$67,MATCH(TEXT(H10,"yyyymmdd")&amp;"|4",$X$44:$X$67,0)),""),"")</f>
        <v/>
      </c>
      <c r="I14" s="58"/>
      <c r="J14" s="59"/>
      <c r="K14" s="60" t="str">
        <f t="array" ref="K14">IFERROR("["&amp;INDEX($D$44:$D$67,MATCH(TEXT(K10,"yyyymmdd")&amp;"|4",$X$44:$X$67,0))&amp;"] "&amp;INDEX($G$44:$G$67,MATCH(TEXT(K10,"yyyymmdd")&amp;"|4",$X$44:$X$67,0))&amp;IF(INDEX($Q$44:$Q$67,MATCH(TEXT(K10,"yyyymmdd")&amp;"|4",$X$44:$X$67,0))&lt;&gt;""," • "&amp;INDEX($Q$44:$Q$67,MATCH(TEXT(K10,"yyyymmdd")&amp;"|4",$X$44:$X$67,0)),"")&amp;IF(INDEX($N$44:$N$67,MATCH(TEXT(K10,"yyyymmdd")&amp;"|4",$X$44:$X$67,0))&lt;&gt;""," — "&amp;INDEX($N$44:$N$67,MATCH(TEXT(K10,"yyyymmdd")&amp;"|4",$X$44:$X$67,0)),"")&amp;IF(AND(INDEX($S$44:$S$67,MATCH(TEXT(K10,"yyyymmdd")&amp;"|4",$X$44:$X$67,0))&lt;&gt;"",INDEX($S$44:$S$67,MATCH(TEXT(K10,"yyyymmdd")&amp;"|4",$X$44:$X$67,0))&lt;&gt;"Planned")," • "&amp;INDEX($S$44:$S$67,MATCH(TEXT(K10,"yyyymmdd")&amp;"|4",$X$44:$X$67,0)),""),"")</f>
        <v/>
      </c>
      <c r="L14" s="58"/>
      <c r="M14" s="59"/>
      <c r="N14" s="60" t="str">
        <f t="array" ref="N14">IFERROR("["&amp;INDEX($D$44:$D$67,MATCH(TEXT(N10,"yyyymmdd")&amp;"|4",$X$44:$X$67,0))&amp;"] "&amp;INDEX($G$44:$G$67,MATCH(TEXT(N10,"yyyymmdd")&amp;"|4",$X$44:$X$67,0))&amp;IF(INDEX($Q$44:$Q$67,MATCH(TEXT(N10,"yyyymmdd")&amp;"|4",$X$44:$X$67,0))&lt;&gt;""," • "&amp;INDEX($Q$44:$Q$67,MATCH(TEXT(N10,"yyyymmdd")&amp;"|4",$X$44:$X$67,0)),"")&amp;IF(INDEX($N$44:$N$67,MATCH(TEXT(N10,"yyyymmdd")&amp;"|4",$X$44:$X$67,0))&lt;&gt;""," — "&amp;INDEX($N$44:$N$67,MATCH(TEXT(N10,"yyyymmdd")&amp;"|4",$X$44:$X$67,0)),"")&amp;IF(AND(INDEX($S$44:$S$67,MATCH(TEXT(N10,"yyyymmdd")&amp;"|4",$X$44:$X$67,0))&lt;&gt;"",INDEX($S$44:$S$67,MATCH(TEXT(N10,"yyyymmdd")&amp;"|4",$X$44:$X$67,0))&lt;&gt;"Planned")," • "&amp;INDEX($S$44:$S$67,MATCH(TEXT(N10,"yyyymmdd")&amp;"|4",$X$44:$X$67,0)),""),"")</f>
        <v/>
      </c>
      <c r="O14" s="58"/>
      <c r="P14" s="59"/>
      <c r="Q14" s="60" t="str">
        <f t="array" ref="Q14">IFERROR("["&amp;INDEX($D$44:$D$67,MATCH(TEXT(Q10,"yyyymmdd")&amp;"|4",$X$44:$X$67,0))&amp;"] "&amp;INDEX($G$44:$G$67,MATCH(TEXT(Q10,"yyyymmdd")&amp;"|4",$X$44:$X$67,0))&amp;IF(INDEX($Q$44:$Q$67,MATCH(TEXT(Q10,"yyyymmdd")&amp;"|4",$X$44:$X$67,0))&lt;&gt;""," • "&amp;INDEX($Q$44:$Q$67,MATCH(TEXT(Q10,"yyyymmdd")&amp;"|4",$X$44:$X$67,0)),"")&amp;IF(INDEX($N$44:$N$67,MATCH(TEXT(Q10,"yyyymmdd")&amp;"|4",$X$44:$X$67,0))&lt;&gt;""," — "&amp;INDEX($N$44:$N$67,MATCH(TEXT(Q10,"yyyymmdd")&amp;"|4",$X$44:$X$67,0)),"")&amp;IF(AND(INDEX($S$44:$S$67,MATCH(TEXT(Q10,"yyyymmdd")&amp;"|4",$X$44:$X$67,0))&lt;&gt;"",INDEX($S$44:$S$67,MATCH(TEXT(Q10,"yyyymmdd")&amp;"|4",$X$44:$X$67,0))&lt;&gt;"Planned")," • "&amp;INDEX($S$44:$S$67,MATCH(TEXT(Q10,"yyyymmdd")&amp;"|4",$X$44:$X$67,0)),""),"")</f>
        <v/>
      </c>
      <c r="R14" s="58"/>
      <c r="S14" s="59"/>
      <c r="T14" s="57" t="str">
        <f t="array" ref="T14">IFERROR("["&amp;INDEX($D$44:$D$67,MATCH(TEXT(T10,"yyyymmdd")&amp;"|4",$X$44:$X$67,0))&amp;"] "&amp;INDEX($G$44:$G$67,MATCH(TEXT(T10,"yyyymmdd")&amp;"|4",$X$44:$X$67,0))&amp;IF(INDEX($Q$44:$Q$67,MATCH(TEXT(T10,"yyyymmdd")&amp;"|4",$X$44:$X$67,0))&lt;&gt;""," • "&amp;INDEX($Q$44:$Q$67,MATCH(TEXT(T10,"yyyymmdd")&amp;"|4",$X$44:$X$67,0)),"")&amp;IF(INDEX($N$44:$N$67,MATCH(TEXT(T10,"yyyymmdd")&amp;"|4",$X$44:$X$67,0))&lt;&gt;""," — "&amp;INDEX($N$44:$N$67,MATCH(TEXT(T10,"yyyymmdd")&amp;"|4",$X$44:$X$67,0)),"")&amp;IF(AND(INDEX($S$44:$S$67,MATCH(TEXT(T10,"yyyymmdd")&amp;"|4",$X$44:$X$67,0))&lt;&gt;"",INDEX($S$44:$S$67,MATCH(TEXT(T10,"yyyymmdd")&amp;"|4",$X$44:$X$67,0))&lt;&gt;"Planned")," • "&amp;INDEX($S$44:$S$67,MATCH(TEXT(T10,"yyyymmdd")&amp;"|4",$X$44:$X$67,0)),""),"")</f>
        <v/>
      </c>
      <c r="U14" s="58"/>
      <c r="V14" s="59"/>
      <c r="W14" s="24"/>
      <c r="X14" s="24"/>
    </row>
    <row r="15" spans="2:24" ht="12.75" customHeight="1" x14ac:dyDescent="0.2">
      <c r="B15" s="66">
        <f>DATE($T$3,$X$2,1)-WEEKDAY(DATE($T$3,$X$2,1),1)+1+7</f>
        <v>46180</v>
      </c>
      <c r="C15" s="58"/>
      <c r="D15" s="59"/>
      <c r="E15" s="67">
        <f>DATE($T$3,$X$2,1)-WEEKDAY(DATE($T$3,$X$2,1),1)+1+8</f>
        <v>46181</v>
      </c>
      <c r="F15" s="58"/>
      <c r="G15" s="59"/>
      <c r="H15" s="67">
        <f>DATE($T$3,$X$2,1)-WEEKDAY(DATE($T$3,$X$2,1),1)+1+9</f>
        <v>46182</v>
      </c>
      <c r="I15" s="58"/>
      <c r="J15" s="59"/>
      <c r="K15" s="67">
        <f>DATE($T$3,$X$2,1)-WEEKDAY(DATE($T$3,$X$2,1),1)+1+10</f>
        <v>46183</v>
      </c>
      <c r="L15" s="58"/>
      <c r="M15" s="59"/>
      <c r="N15" s="67">
        <f>DATE($T$3,$X$2,1)-WEEKDAY(DATE($T$3,$X$2,1),1)+1+11</f>
        <v>46184</v>
      </c>
      <c r="O15" s="58"/>
      <c r="P15" s="59"/>
      <c r="Q15" s="67">
        <f>DATE($T$3,$X$2,1)-WEEKDAY(DATE($T$3,$X$2,1),1)+1+12</f>
        <v>46185</v>
      </c>
      <c r="R15" s="58"/>
      <c r="S15" s="59"/>
      <c r="T15" s="66">
        <f>DATE($T$3,$X$2,1)-WEEKDAY(DATE($T$3,$X$2,1),1)+1+13</f>
        <v>46186</v>
      </c>
      <c r="U15" s="58"/>
      <c r="V15" s="59"/>
      <c r="W15" s="24"/>
      <c r="X15" s="24"/>
    </row>
    <row r="16" spans="2:24" ht="16.5" customHeight="1" x14ac:dyDescent="0.2">
      <c r="B16" s="57" t="str">
        <f t="array" ref="B16">IFERROR("["&amp;INDEX($D$44:$D$67,MATCH(TEXT(B15,"yyyymmdd")&amp;"|1",$X$44:$X$67,0))&amp;"] "&amp;INDEX($G$44:$G$67,MATCH(TEXT(B15,"yyyymmdd")&amp;"|1",$X$44:$X$67,0))&amp;IF(INDEX($Q$44:$Q$67,MATCH(TEXT(B15,"yyyymmdd")&amp;"|1",$X$44:$X$67,0))&lt;&gt;""," • "&amp;INDEX($Q$44:$Q$67,MATCH(TEXT(B15,"yyyymmdd")&amp;"|1",$X$44:$X$67,0)),"")&amp;IF(INDEX($N$44:$N$67,MATCH(TEXT(B15,"yyyymmdd")&amp;"|1",$X$44:$X$67,0))&lt;&gt;""," — "&amp;INDEX($N$44:$N$67,MATCH(TEXT(B15,"yyyymmdd")&amp;"|1",$X$44:$X$67,0)),"")&amp;IF(AND(INDEX($S$44:$S$67,MATCH(TEXT(B15,"yyyymmdd")&amp;"|1",$X$44:$X$67,0))&lt;&gt;"",INDEX($S$44:$S$67,MATCH(TEXT(B15,"yyyymmdd")&amp;"|1",$X$44:$X$67,0))&lt;&gt;"Planned")," • "&amp;INDEX($S$44:$S$67,MATCH(TEXT(B15,"yyyymmdd")&amp;"|1",$X$44:$X$67,0)),""),"")</f>
        <v/>
      </c>
      <c r="C16" s="58"/>
      <c r="D16" s="59"/>
      <c r="E16" s="60" t="str">
        <f t="array" ref="E16">IFERROR("["&amp;INDEX($D$44:$D$67,MATCH(TEXT(E15,"yyyymmdd")&amp;"|1",$X$44:$X$67,0))&amp;"] "&amp;INDEX($G$44:$G$67,MATCH(TEXT(E15,"yyyymmdd")&amp;"|1",$X$44:$X$67,0))&amp;IF(INDEX($Q$44:$Q$67,MATCH(TEXT(E15,"yyyymmdd")&amp;"|1",$X$44:$X$67,0))&lt;&gt;""," • "&amp;INDEX($Q$44:$Q$67,MATCH(TEXT(E15,"yyyymmdd")&amp;"|1",$X$44:$X$67,0)),"")&amp;IF(INDEX($N$44:$N$67,MATCH(TEXT(E15,"yyyymmdd")&amp;"|1",$X$44:$X$67,0))&lt;&gt;""," — "&amp;INDEX($N$44:$N$67,MATCH(TEXT(E15,"yyyymmdd")&amp;"|1",$X$44:$X$67,0)),"")&amp;IF(AND(INDEX($S$44:$S$67,MATCH(TEXT(E15,"yyyymmdd")&amp;"|1",$X$44:$X$67,0))&lt;&gt;"",INDEX($S$44:$S$67,MATCH(TEXT(E15,"yyyymmdd")&amp;"|1",$X$44:$X$67,0))&lt;&gt;"Planned")," • "&amp;INDEX($S$44:$S$67,MATCH(TEXT(E15,"yyyymmdd")&amp;"|1",$X$44:$X$67,0)),""),"")</f>
        <v>[Planning] Forecast inputs open • 9:00 AM — FP&amp;A</v>
      </c>
      <c r="F16" s="58"/>
      <c r="G16" s="59"/>
      <c r="H16" s="60" t="str">
        <f t="array" ref="H16">IFERROR("["&amp;INDEX($D$44:$D$67,MATCH(TEXT(H15,"yyyymmdd")&amp;"|1",$X$44:$X$67,0))&amp;"] "&amp;INDEX($G$44:$G$67,MATCH(TEXT(H15,"yyyymmdd")&amp;"|1",$X$44:$X$67,0))&amp;IF(INDEX($Q$44:$Q$67,MATCH(TEXT(H15,"yyyymmdd")&amp;"|1",$X$44:$X$67,0))&lt;&gt;""," • "&amp;INDEX($Q$44:$Q$67,MATCH(TEXT(H15,"yyyymmdd")&amp;"|1",$X$44:$X$67,0)),"")&amp;IF(INDEX($N$44:$N$67,MATCH(TEXT(H15,"yyyymmdd")&amp;"|1",$X$44:$X$67,0))&lt;&gt;""," — "&amp;INDEX($N$44:$N$67,MATCH(TEXT(H15,"yyyymmdd")&amp;"|1",$X$44:$X$67,0)),"")&amp;IF(AND(INDEX($S$44:$S$67,MATCH(TEXT(H15,"yyyymmdd")&amp;"|1",$X$44:$X$67,0))&lt;&gt;"",INDEX($S$44:$S$67,MATCH(TEXT(H15,"yyyymmdd")&amp;"|1",$X$44:$X$67,0))&lt;&gt;"Planned")," • "&amp;INDEX($S$44:$S$67,MATCH(TEXT(H15,"yyyymmdd")&amp;"|1",$X$44:$X$67,0)),""),"")</f>
        <v/>
      </c>
      <c r="I16" s="58"/>
      <c r="J16" s="59"/>
      <c r="K16" s="60" t="str">
        <f t="array" ref="K16">IFERROR("["&amp;INDEX($D$44:$D$67,MATCH(TEXT(K15,"yyyymmdd")&amp;"|1",$X$44:$X$67,0))&amp;"] "&amp;INDEX($G$44:$G$67,MATCH(TEXT(K15,"yyyymmdd")&amp;"|1",$X$44:$X$67,0))&amp;IF(INDEX($Q$44:$Q$67,MATCH(TEXT(K15,"yyyymmdd")&amp;"|1",$X$44:$X$67,0))&lt;&gt;""," • "&amp;INDEX($Q$44:$Q$67,MATCH(TEXT(K15,"yyyymmdd")&amp;"|1",$X$44:$X$67,0)),"")&amp;IF(INDEX($N$44:$N$67,MATCH(TEXT(K15,"yyyymmdd")&amp;"|1",$X$44:$X$67,0))&lt;&gt;""," — "&amp;INDEX($N$44:$N$67,MATCH(TEXT(K15,"yyyymmdd")&amp;"|1",$X$44:$X$67,0)),"")&amp;IF(AND(INDEX($S$44:$S$67,MATCH(TEXT(K15,"yyyymmdd")&amp;"|1",$X$44:$X$67,0))&lt;&gt;"",INDEX($S$44:$S$67,MATCH(TEXT(K15,"yyyymmdd")&amp;"|1",$X$44:$X$67,0))&lt;&gt;"Planned")," • "&amp;INDEX($S$44:$S$67,MATCH(TEXT(K15,"yyyymmdd")&amp;"|1",$X$44:$X$67,0)),""),"")</f>
        <v>[Planning] Department forecast submissions due • 5:00 PM — Business Partners</v>
      </c>
      <c r="L16" s="58"/>
      <c r="M16" s="59"/>
      <c r="N16" s="60" t="str">
        <f t="array" ref="N16">IFERROR("["&amp;INDEX($D$44:$D$67,MATCH(TEXT(N15,"yyyymmdd")&amp;"|1",$X$44:$X$67,0))&amp;"] "&amp;INDEX($G$44:$G$67,MATCH(TEXT(N15,"yyyymmdd")&amp;"|1",$X$44:$X$67,0))&amp;IF(INDEX($Q$44:$Q$67,MATCH(TEXT(N15,"yyyymmdd")&amp;"|1",$X$44:$X$67,0))&lt;&gt;""," • "&amp;INDEX($Q$44:$Q$67,MATCH(TEXT(N15,"yyyymmdd")&amp;"|1",$X$44:$X$67,0)),"")&amp;IF(INDEX($N$44:$N$67,MATCH(TEXT(N15,"yyyymmdd")&amp;"|1",$X$44:$X$67,0))&lt;&gt;""," — "&amp;INDEX($N$44:$N$67,MATCH(TEXT(N15,"yyyymmdd")&amp;"|1",$X$44:$X$67,0)),"")&amp;IF(AND(INDEX($S$44:$S$67,MATCH(TEXT(N15,"yyyymmdd")&amp;"|1",$X$44:$X$67,0))&lt;&gt;"",INDEX($S$44:$S$67,MATCH(TEXT(N15,"yyyymmdd")&amp;"|1",$X$44:$X$67,0))&lt;&gt;"Planned")," • "&amp;INDEX($S$44:$S$67,MATCH(TEXT(N15,"yyyymmdd")&amp;"|1",$X$44:$X$67,0)),""),"")</f>
        <v/>
      </c>
      <c r="O16" s="58"/>
      <c r="P16" s="59"/>
      <c r="Q16" s="60" t="str">
        <f t="array" ref="Q16">IFERROR("["&amp;INDEX($D$44:$D$67,MATCH(TEXT(Q15,"yyyymmdd")&amp;"|1",$X$44:$X$67,0))&amp;"] "&amp;INDEX($G$44:$G$67,MATCH(TEXT(Q15,"yyyymmdd")&amp;"|1",$X$44:$X$67,0))&amp;IF(INDEX($Q$44:$Q$67,MATCH(TEXT(Q15,"yyyymmdd")&amp;"|1",$X$44:$X$67,0))&lt;&gt;""," • "&amp;INDEX($Q$44:$Q$67,MATCH(TEXT(Q15,"yyyymmdd")&amp;"|1",$X$44:$X$67,0)),"")&amp;IF(INDEX($N$44:$N$67,MATCH(TEXT(Q15,"yyyymmdd")&amp;"|1",$X$44:$X$67,0))&lt;&gt;""," — "&amp;INDEX($N$44:$N$67,MATCH(TEXT(Q15,"yyyymmdd")&amp;"|1",$X$44:$X$67,0)),"")&amp;IF(AND(INDEX($S$44:$S$67,MATCH(TEXT(Q15,"yyyymmdd")&amp;"|1",$X$44:$X$67,0))&lt;&gt;"",INDEX($S$44:$S$67,MATCH(TEXT(Q15,"yyyymmdd")&amp;"|1",$X$44:$X$67,0))&lt;&gt;"Planned")," • "&amp;INDEX($S$44:$S$67,MATCH(TEXT(Q15,"yyyymmdd")&amp;"|1",$X$44:$X$67,0)),""),"")</f>
        <v>[Planning] Forecast consolidation • 12:00 PM — FP&amp;A</v>
      </c>
      <c r="R16" s="58"/>
      <c r="S16" s="59"/>
      <c r="T16" s="57" t="str">
        <f t="array" ref="T16">IFERROR("["&amp;INDEX($D$44:$D$67,MATCH(TEXT(T15,"yyyymmdd")&amp;"|1",$X$44:$X$67,0))&amp;"] "&amp;INDEX($G$44:$G$67,MATCH(TEXT(T15,"yyyymmdd")&amp;"|1",$X$44:$X$67,0))&amp;IF(INDEX($Q$44:$Q$67,MATCH(TEXT(T15,"yyyymmdd")&amp;"|1",$X$44:$X$67,0))&lt;&gt;""," • "&amp;INDEX($Q$44:$Q$67,MATCH(TEXT(T15,"yyyymmdd")&amp;"|1",$X$44:$X$67,0)),"")&amp;IF(INDEX($N$44:$N$67,MATCH(TEXT(T15,"yyyymmdd")&amp;"|1",$X$44:$X$67,0))&lt;&gt;""," — "&amp;INDEX($N$44:$N$67,MATCH(TEXT(T15,"yyyymmdd")&amp;"|1",$X$44:$X$67,0)),"")&amp;IF(AND(INDEX($S$44:$S$67,MATCH(TEXT(T15,"yyyymmdd")&amp;"|1",$X$44:$X$67,0))&lt;&gt;"",INDEX($S$44:$S$67,MATCH(TEXT(T15,"yyyymmdd")&amp;"|1",$X$44:$X$67,0))&lt;&gt;"Planned")," • "&amp;INDEX($S$44:$S$67,MATCH(TEXT(T15,"yyyymmdd")&amp;"|1",$X$44:$X$67,0)),""),"")</f>
        <v/>
      </c>
      <c r="U16" s="58"/>
      <c r="V16" s="59"/>
      <c r="W16" s="24"/>
      <c r="X16" s="24"/>
    </row>
    <row r="17" spans="2:24" ht="16.5" customHeight="1" x14ac:dyDescent="0.2">
      <c r="B17" s="57" t="str">
        <f t="array" ref="B17">IFERROR("["&amp;INDEX($D$44:$D$67,MATCH(TEXT(B15,"yyyymmdd")&amp;"|2",$X$44:$X$67,0))&amp;"] "&amp;INDEX($G$44:$G$67,MATCH(TEXT(B15,"yyyymmdd")&amp;"|2",$X$44:$X$67,0))&amp;IF(INDEX($Q$44:$Q$67,MATCH(TEXT(B15,"yyyymmdd")&amp;"|2",$X$44:$X$67,0))&lt;&gt;""," • "&amp;INDEX($Q$44:$Q$67,MATCH(TEXT(B15,"yyyymmdd")&amp;"|2",$X$44:$X$67,0)),"")&amp;IF(INDEX($N$44:$N$67,MATCH(TEXT(B15,"yyyymmdd")&amp;"|2",$X$44:$X$67,0))&lt;&gt;""," — "&amp;INDEX($N$44:$N$67,MATCH(TEXT(B15,"yyyymmdd")&amp;"|2",$X$44:$X$67,0)),"")&amp;IF(AND(INDEX($S$44:$S$67,MATCH(TEXT(B15,"yyyymmdd")&amp;"|2",$X$44:$X$67,0))&lt;&gt;"",INDEX($S$44:$S$67,MATCH(TEXT(B15,"yyyymmdd")&amp;"|2",$X$44:$X$67,0))&lt;&gt;"Planned")," • "&amp;INDEX($S$44:$S$67,MATCH(TEXT(B15,"yyyymmdd")&amp;"|2",$X$44:$X$67,0)),""),"")</f>
        <v/>
      </c>
      <c r="C17" s="58"/>
      <c r="D17" s="59"/>
      <c r="E17" s="60" t="str">
        <f t="array" ref="E17">IFERROR("["&amp;INDEX($D$44:$D$67,MATCH(TEXT(E15,"yyyymmdd")&amp;"|2",$X$44:$X$67,0))&amp;"] "&amp;INDEX($G$44:$G$67,MATCH(TEXT(E15,"yyyymmdd")&amp;"|2",$X$44:$X$67,0))&amp;IF(INDEX($Q$44:$Q$67,MATCH(TEXT(E15,"yyyymmdd")&amp;"|2",$X$44:$X$67,0))&lt;&gt;""," • "&amp;INDEX($Q$44:$Q$67,MATCH(TEXT(E15,"yyyymmdd")&amp;"|2",$X$44:$X$67,0)),"")&amp;IF(INDEX($N$44:$N$67,MATCH(TEXT(E15,"yyyymmdd")&amp;"|2",$X$44:$X$67,0))&lt;&gt;""," — "&amp;INDEX($N$44:$N$67,MATCH(TEXT(E15,"yyyymmdd")&amp;"|2",$X$44:$X$67,0)),"")&amp;IF(AND(INDEX($S$44:$S$67,MATCH(TEXT(E15,"yyyymmdd")&amp;"|2",$X$44:$X$67,0))&lt;&gt;"",INDEX($S$44:$S$67,MATCH(TEXT(E15,"yyyymmdd")&amp;"|2",$X$44:$X$67,0))&lt;&gt;"Planned")," • "&amp;INDEX($S$44:$S$67,MATCH(TEXT(E15,"yyyymmdd")&amp;"|2",$X$44:$X$67,0)),""),"")</f>
        <v/>
      </c>
      <c r="F17" s="58"/>
      <c r="G17" s="59"/>
      <c r="H17" s="60" t="str">
        <f t="array" ref="H17">IFERROR("["&amp;INDEX($D$44:$D$67,MATCH(TEXT(H15,"yyyymmdd")&amp;"|2",$X$44:$X$67,0))&amp;"] "&amp;INDEX($G$44:$G$67,MATCH(TEXT(H15,"yyyymmdd")&amp;"|2",$X$44:$X$67,0))&amp;IF(INDEX($Q$44:$Q$67,MATCH(TEXT(H15,"yyyymmdd")&amp;"|2",$X$44:$X$67,0))&lt;&gt;""," • "&amp;INDEX($Q$44:$Q$67,MATCH(TEXT(H15,"yyyymmdd")&amp;"|2",$X$44:$X$67,0)),"")&amp;IF(INDEX($N$44:$N$67,MATCH(TEXT(H15,"yyyymmdd")&amp;"|2",$X$44:$X$67,0))&lt;&gt;""," — "&amp;INDEX($N$44:$N$67,MATCH(TEXT(H15,"yyyymmdd")&amp;"|2",$X$44:$X$67,0)),"")&amp;IF(AND(INDEX($S$44:$S$67,MATCH(TEXT(H15,"yyyymmdd")&amp;"|2",$X$44:$X$67,0))&lt;&gt;"",INDEX($S$44:$S$67,MATCH(TEXT(H15,"yyyymmdd")&amp;"|2",$X$44:$X$67,0))&lt;&gt;"Planned")," • "&amp;INDEX($S$44:$S$67,MATCH(TEXT(H15,"yyyymmdd")&amp;"|2",$X$44:$X$67,0)),""),"")</f>
        <v/>
      </c>
      <c r="I17" s="58"/>
      <c r="J17" s="59"/>
      <c r="K17" s="60" t="str">
        <f t="array" ref="K17">IFERROR("["&amp;INDEX($D$44:$D$67,MATCH(TEXT(K15,"yyyymmdd")&amp;"|2",$X$44:$X$67,0))&amp;"] "&amp;INDEX($G$44:$G$67,MATCH(TEXT(K15,"yyyymmdd")&amp;"|2",$X$44:$X$67,0))&amp;IF(INDEX($Q$44:$Q$67,MATCH(TEXT(K15,"yyyymmdd")&amp;"|2",$X$44:$X$67,0))&lt;&gt;""," • "&amp;INDEX($Q$44:$Q$67,MATCH(TEXT(K15,"yyyymmdd")&amp;"|2",$X$44:$X$67,0)),"")&amp;IF(INDEX($N$44:$N$67,MATCH(TEXT(K15,"yyyymmdd")&amp;"|2",$X$44:$X$67,0))&lt;&gt;""," — "&amp;INDEX($N$44:$N$67,MATCH(TEXT(K15,"yyyymmdd")&amp;"|2",$X$44:$X$67,0)),"")&amp;IF(AND(INDEX($S$44:$S$67,MATCH(TEXT(K15,"yyyymmdd")&amp;"|2",$X$44:$X$67,0))&lt;&gt;"",INDEX($S$44:$S$67,MATCH(TEXT(K15,"yyyymmdd")&amp;"|2",$X$44:$X$67,0))&lt;&gt;"Planned")," • "&amp;INDEX($S$44:$S$67,MATCH(TEXT(K15,"yyyymmdd")&amp;"|2",$X$44:$X$67,0)),""),"")</f>
        <v/>
      </c>
      <c r="L17" s="58"/>
      <c r="M17" s="59"/>
      <c r="N17" s="60" t="str">
        <f t="array" ref="N17">IFERROR("["&amp;INDEX($D$44:$D$67,MATCH(TEXT(N15,"yyyymmdd")&amp;"|2",$X$44:$X$67,0))&amp;"] "&amp;INDEX($G$44:$G$67,MATCH(TEXT(N15,"yyyymmdd")&amp;"|2",$X$44:$X$67,0))&amp;IF(INDEX($Q$44:$Q$67,MATCH(TEXT(N15,"yyyymmdd")&amp;"|2",$X$44:$X$67,0))&lt;&gt;""," • "&amp;INDEX($Q$44:$Q$67,MATCH(TEXT(N15,"yyyymmdd")&amp;"|2",$X$44:$X$67,0)),"")&amp;IF(INDEX($N$44:$N$67,MATCH(TEXT(N15,"yyyymmdd")&amp;"|2",$X$44:$X$67,0))&lt;&gt;""," — "&amp;INDEX($N$44:$N$67,MATCH(TEXT(N15,"yyyymmdd")&amp;"|2",$X$44:$X$67,0)),"")&amp;IF(AND(INDEX($S$44:$S$67,MATCH(TEXT(N15,"yyyymmdd")&amp;"|2",$X$44:$X$67,0))&lt;&gt;"",INDEX($S$44:$S$67,MATCH(TEXT(N15,"yyyymmdd")&amp;"|2",$X$44:$X$67,0))&lt;&gt;"Planned")," • "&amp;INDEX($S$44:$S$67,MATCH(TEXT(N15,"yyyymmdd")&amp;"|2",$X$44:$X$67,0)),""),"")</f>
        <v/>
      </c>
      <c r="O17" s="58"/>
      <c r="P17" s="59"/>
      <c r="Q17" s="60" t="str">
        <f t="array" ref="Q17">IFERROR("["&amp;INDEX($D$44:$D$67,MATCH(TEXT(Q15,"yyyymmdd")&amp;"|2",$X$44:$X$67,0))&amp;"] "&amp;INDEX($G$44:$G$67,MATCH(TEXT(Q15,"yyyymmdd")&amp;"|2",$X$44:$X$67,0))&amp;IF(INDEX($Q$44:$Q$67,MATCH(TEXT(Q15,"yyyymmdd")&amp;"|2",$X$44:$X$67,0))&lt;&gt;""," • "&amp;INDEX($Q$44:$Q$67,MATCH(TEXT(Q15,"yyyymmdd")&amp;"|2",$X$44:$X$67,0)),"")&amp;IF(INDEX($N$44:$N$67,MATCH(TEXT(Q15,"yyyymmdd")&amp;"|2",$X$44:$X$67,0))&lt;&gt;""," — "&amp;INDEX($N$44:$N$67,MATCH(TEXT(Q15,"yyyymmdd")&amp;"|2",$X$44:$X$67,0)),"")&amp;IF(AND(INDEX($S$44:$S$67,MATCH(TEXT(Q15,"yyyymmdd")&amp;"|2",$X$44:$X$67,0))&lt;&gt;"",INDEX($S$44:$S$67,MATCH(TEXT(Q15,"yyyymmdd")&amp;"|2",$X$44:$X$67,0))&lt;&gt;"Planned")," • "&amp;INDEX($S$44:$S$67,MATCH(TEXT(Q15,"yyyymmdd")&amp;"|2",$X$44:$X$67,0)),""),"")</f>
        <v/>
      </c>
      <c r="R17" s="58"/>
      <c r="S17" s="59"/>
      <c r="T17" s="57" t="str">
        <f t="array" ref="T17">IFERROR("["&amp;INDEX($D$44:$D$67,MATCH(TEXT(T15,"yyyymmdd")&amp;"|2",$X$44:$X$67,0))&amp;"] "&amp;INDEX($G$44:$G$67,MATCH(TEXT(T15,"yyyymmdd")&amp;"|2",$X$44:$X$67,0))&amp;IF(INDEX($Q$44:$Q$67,MATCH(TEXT(T15,"yyyymmdd")&amp;"|2",$X$44:$X$67,0))&lt;&gt;""," • "&amp;INDEX($Q$44:$Q$67,MATCH(TEXT(T15,"yyyymmdd")&amp;"|2",$X$44:$X$67,0)),"")&amp;IF(INDEX($N$44:$N$67,MATCH(TEXT(T15,"yyyymmdd")&amp;"|2",$X$44:$X$67,0))&lt;&gt;""," — "&amp;INDEX($N$44:$N$67,MATCH(TEXT(T15,"yyyymmdd")&amp;"|2",$X$44:$X$67,0)),"")&amp;IF(AND(INDEX($S$44:$S$67,MATCH(TEXT(T15,"yyyymmdd")&amp;"|2",$X$44:$X$67,0))&lt;&gt;"",INDEX($S$44:$S$67,MATCH(TEXT(T15,"yyyymmdd")&amp;"|2",$X$44:$X$67,0))&lt;&gt;"Planned")," • "&amp;INDEX($S$44:$S$67,MATCH(TEXT(T15,"yyyymmdd")&amp;"|2",$X$44:$X$67,0)),""),"")</f>
        <v/>
      </c>
      <c r="U17" s="58"/>
      <c r="V17" s="59"/>
      <c r="W17" s="24"/>
      <c r="X17" s="24"/>
    </row>
    <row r="18" spans="2:24" ht="16.5" customHeight="1" x14ac:dyDescent="0.2">
      <c r="B18" s="57" t="str">
        <f t="array" ref="B18">IFERROR("["&amp;INDEX($D$44:$D$67,MATCH(TEXT(B15,"yyyymmdd")&amp;"|3",$X$44:$X$67,0))&amp;"] "&amp;INDEX($G$44:$G$67,MATCH(TEXT(B15,"yyyymmdd")&amp;"|3",$X$44:$X$67,0))&amp;IF(INDEX($Q$44:$Q$67,MATCH(TEXT(B15,"yyyymmdd")&amp;"|3",$X$44:$X$67,0))&lt;&gt;""," • "&amp;INDEX($Q$44:$Q$67,MATCH(TEXT(B15,"yyyymmdd")&amp;"|3",$X$44:$X$67,0)),"")&amp;IF(INDEX($N$44:$N$67,MATCH(TEXT(B15,"yyyymmdd")&amp;"|3",$X$44:$X$67,0))&lt;&gt;""," — "&amp;INDEX($N$44:$N$67,MATCH(TEXT(B15,"yyyymmdd")&amp;"|3",$X$44:$X$67,0)),"")&amp;IF(AND(INDEX($S$44:$S$67,MATCH(TEXT(B15,"yyyymmdd")&amp;"|3",$X$44:$X$67,0))&lt;&gt;"",INDEX($S$44:$S$67,MATCH(TEXT(B15,"yyyymmdd")&amp;"|3",$X$44:$X$67,0))&lt;&gt;"Planned")," • "&amp;INDEX($S$44:$S$67,MATCH(TEXT(B15,"yyyymmdd")&amp;"|3",$X$44:$X$67,0)),""),"")</f>
        <v/>
      </c>
      <c r="C18" s="58"/>
      <c r="D18" s="59"/>
      <c r="E18" s="60" t="str">
        <f t="array" ref="E18">IFERROR("["&amp;INDEX($D$44:$D$67,MATCH(TEXT(E15,"yyyymmdd")&amp;"|3",$X$44:$X$67,0))&amp;"] "&amp;INDEX($G$44:$G$67,MATCH(TEXT(E15,"yyyymmdd")&amp;"|3",$X$44:$X$67,0))&amp;IF(INDEX($Q$44:$Q$67,MATCH(TEXT(E15,"yyyymmdd")&amp;"|3",$X$44:$X$67,0))&lt;&gt;""," • "&amp;INDEX($Q$44:$Q$67,MATCH(TEXT(E15,"yyyymmdd")&amp;"|3",$X$44:$X$67,0)),"")&amp;IF(INDEX($N$44:$N$67,MATCH(TEXT(E15,"yyyymmdd")&amp;"|3",$X$44:$X$67,0))&lt;&gt;""," — "&amp;INDEX($N$44:$N$67,MATCH(TEXT(E15,"yyyymmdd")&amp;"|3",$X$44:$X$67,0)),"")&amp;IF(AND(INDEX($S$44:$S$67,MATCH(TEXT(E15,"yyyymmdd")&amp;"|3",$X$44:$X$67,0))&lt;&gt;"",INDEX($S$44:$S$67,MATCH(TEXT(E15,"yyyymmdd")&amp;"|3",$X$44:$X$67,0))&lt;&gt;"Planned")," • "&amp;INDEX($S$44:$S$67,MATCH(TEXT(E15,"yyyymmdd")&amp;"|3",$X$44:$X$67,0)),""),"")</f>
        <v/>
      </c>
      <c r="F18" s="58"/>
      <c r="G18" s="59"/>
      <c r="H18" s="60" t="str">
        <f t="array" ref="H18">IFERROR("["&amp;INDEX($D$44:$D$67,MATCH(TEXT(H15,"yyyymmdd")&amp;"|3",$X$44:$X$67,0))&amp;"] "&amp;INDEX($G$44:$G$67,MATCH(TEXT(H15,"yyyymmdd")&amp;"|3",$X$44:$X$67,0))&amp;IF(INDEX($Q$44:$Q$67,MATCH(TEXT(H15,"yyyymmdd")&amp;"|3",$X$44:$X$67,0))&lt;&gt;""," • "&amp;INDEX($Q$44:$Q$67,MATCH(TEXT(H15,"yyyymmdd")&amp;"|3",$X$44:$X$67,0)),"")&amp;IF(INDEX($N$44:$N$67,MATCH(TEXT(H15,"yyyymmdd")&amp;"|3",$X$44:$X$67,0))&lt;&gt;""," — "&amp;INDEX($N$44:$N$67,MATCH(TEXT(H15,"yyyymmdd")&amp;"|3",$X$44:$X$67,0)),"")&amp;IF(AND(INDEX($S$44:$S$67,MATCH(TEXT(H15,"yyyymmdd")&amp;"|3",$X$44:$X$67,0))&lt;&gt;"",INDEX($S$44:$S$67,MATCH(TEXT(H15,"yyyymmdd")&amp;"|3",$X$44:$X$67,0))&lt;&gt;"Planned")," • "&amp;INDEX($S$44:$S$67,MATCH(TEXT(H15,"yyyymmdd")&amp;"|3",$X$44:$X$67,0)),""),"")</f>
        <v/>
      </c>
      <c r="I18" s="58"/>
      <c r="J18" s="59"/>
      <c r="K18" s="60" t="str">
        <f t="array" ref="K18">IFERROR("["&amp;INDEX($D$44:$D$67,MATCH(TEXT(K15,"yyyymmdd")&amp;"|3",$X$44:$X$67,0))&amp;"] "&amp;INDEX($G$44:$G$67,MATCH(TEXT(K15,"yyyymmdd")&amp;"|3",$X$44:$X$67,0))&amp;IF(INDEX($Q$44:$Q$67,MATCH(TEXT(K15,"yyyymmdd")&amp;"|3",$X$44:$X$67,0))&lt;&gt;""," • "&amp;INDEX($Q$44:$Q$67,MATCH(TEXT(K15,"yyyymmdd")&amp;"|3",$X$44:$X$67,0)),"")&amp;IF(INDEX($N$44:$N$67,MATCH(TEXT(K15,"yyyymmdd")&amp;"|3",$X$44:$X$67,0))&lt;&gt;""," — "&amp;INDEX($N$44:$N$67,MATCH(TEXT(K15,"yyyymmdd")&amp;"|3",$X$44:$X$67,0)),"")&amp;IF(AND(INDEX($S$44:$S$67,MATCH(TEXT(K15,"yyyymmdd")&amp;"|3",$X$44:$X$67,0))&lt;&gt;"",INDEX($S$44:$S$67,MATCH(TEXT(K15,"yyyymmdd")&amp;"|3",$X$44:$X$67,0))&lt;&gt;"Planned")," • "&amp;INDEX($S$44:$S$67,MATCH(TEXT(K15,"yyyymmdd")&amp;"|3",$X$44:$X$67,0)),""),"")</f>
        <v/>
      </c>
      <c r="L18" s="58"/>
      <c r="M18" s="59"/>
      <c r="N18" s="60" t="str">
        <f t="array" ref="N18">IFERROR("["&amp;INDEX($D$44:$D$67,MATCH(TEXT(N15,"yyyymmdd")&amp;"|3",$X$44:$X$67,0))&amp;"] "&amp;INDEX($G$44:$G$67,MATCH(TEXT(N15,"yyyymmdd")&amp;"|3",$X$44:$X$67,0))&amp;IF(INDEX($Q$44:$Q$67,MATCH(TEXT(N15,"yyyymmdd")&amp;"|3",$X$44:$X$67,0))&lt;&gt;""," • "&amp;INDEX($Q$44:$Q$67,MATCH(TEXT(N15,"yyyymmdd")&amp;"|3",$X$44:$X$67,0)),"")&amp;IF(INDEX($N$44:$N$67,MATCH(TEXT(N15,"yyyymmdd")&amp;"|3",$X$44:$X$67,0))&lt;&gt;""," — "&amp;INDEX($N$44:$N$67,MATCH(TEXT(N15,"yyyymmdd")&amp;"|3",$X$44:$X$67,0)),"")&amp;IF(AND(INDEX($S$44:$S$67,MATCH(TEXT(N15,"yyyymmdd")&amp;"|3",$X$44:$X$67,0))&lt;&gt;"",INDEX($S$44:$S$67,MATCH(TEXT(N15,"yyyymmdd")&amp;"|3",$X$44:$X$67,0))&lt;&gt;"Planned")," • "&amp;INDEX($S$44:$S$67,MATCH(TEXT(N15,"yyyymmdd")&amp;"|3",$X$44:$X$67,0)),""),"")</f>
        <v/>
      </c>
      <c r="O18" s="58"/>
      <c r="P18" s="59"/>
      <c r="Q18" s="60" t="str">
        <f t="array" ref="Q18">IFERROR("["&amp;INDEX($D$44:$D$67,MATCH(TEXT(Q15,"yyyymmdd")&amp;"|3",$X$44:$X$67,0))&amp;"] "&amp;INDEX($G$44:$G$67,MATCH(TEXT(Q15,"yyyymmdd")&amp;"|3",$X$44:$X$67,0))&amp;IF(INDEX($Q$44:$Q$67,MATCH(TEXT(Q15,"yyyymmdd")&amp;"|3",$X$44:$X$67,0))&lt;&gt;""," • "&amp;INDEX($Q$44:$Q$67,MATCH(TEXT(Q15,"yyyymmdd")&amp;"|3",$X$44:$X$67,0)),"")&amp;IF(INDEX($N$44:$N$67,MATCH(TEXT(Q15,"yyyymmdd")&amp;"|3",$X$44:$X$67,0))&lt;&gt;""," — "&amp;INDEX($N$44:$N$67,MATCH(TEXT(Q15,"yyyymmdd")&amp;"|3",$X$44:$X$67,0)),"")&amp;IF(AND(INDEX($S$44:$S$67,MATCH(TEXT(Q15,"yyyymmdd")&amp;"|3",$X$44:$X$67,0))&lt;&gt;"",INDEX($S$44:$S$67,MATCH(TEXT(Q15,"yyyymmdd")&amp;"|3",$X$44:$X$67,0))&lt;&gt;"Planned")," • "&amp;INDEX($S$44:$S$67,MATCH(TEXT(Q15,"yyyymmdd")&amp;"|3",$X$44:$X$67,0)),""),"")</f>
        <v/>
      </c>
      <c r="R18" s="58"/>
      <c r="S18" s="59"/>
      <c r="T18" s="57" t="str">
        <f t="array" ref="T18">IFERROR("["&amp;INDEX($D$44:$D$67,MATCH(TEXT(T15,"yyyymmdd")&amp;"|3",$X$44:$X$67,0))&amp;"] "&amp;INDEX($G$44:$G$67,MATCH(TEXT(T15,"yyyymmdd")&amp;"|3",$X$44:$X$67,0))&amp;IF(INDEX($Q$44:$Q$67,MATCH(TEXT(T15,"yyyymmdd")&amp;"|3",$X$44:$X$67,0))&lt;&gt;""," • "&amp;INDEX($Q$44:$Q$67,MATCH(TEXT(T15,"yyyymmdd")&amp;"|3",$X$44:$X$67,0)),"")&amp;IF(INDEX($N$44:$N$67,MATCH(TEXT(T15,"yyyymmdd")&amp;"|3",$X$44:$X$67,0))&lt;&gt;""," — "&amp;INDEX($N$44:$N$67,MATCH(TEXT(T15,"yyyymmdd")&amp;"|3",$X$44:$X$67,0)),"")&amp;IF(AND(INDEX($S$44:$S$67,MATCH(TEXT(T15,"yyyymmdd")&amp;"|3",$X$44:$X$67,0))&lt;&gt;"",INDEX($S$44:$S$67,MATCH(TEXT(T15,"yyyymmdd")&amp;"|3",$X$44:$X$67,0))&lt;&gt;"Planned")," • "&amp;INDEX($S$44:$S$67,MATCH(TEXT(T15,"yyyymmdd")&amp;"|3",$X$44:$X$67,0)),""),"")</f>
        <v/>
      </c>
      <c r="U18" s="58"/>
      <c r="V18" s="59"/>
      <c r="W18" s="24"/>
      <c r="X18" s="24"/>
    </row>
    <row r="19" spans="2:24" ht="16.5" customHeight="1" x14ac:dyDescent="0.2">
      <c r="B19" s="57" t="str">
        <f t="array" ref="B19">IFERROR("["&amp;INDEX($D$44:$D$67,MATCH(TEXT(B15,"yyyymmdd")&amp;"|4",$X$44:$X$67,0))&amp;"] "&amp;INDEX($G$44:$G$67,MATCH(TEXT(B15,"yyyymmdd")&amp;"|4",$X$44:$X$67,0))&amp;IF(INDEX($Q$44:$Q$67,MATCH(TEXT(B15,"yyyymmdd")&amp;"|4",$X$44:$X$67,0))&lt;&gt;""," • "&amp;INDEX($Q$44:$Q$67,MATCH(TEXT(B15,"yyyymmdd")&amp;"|4",$X$44:$X$67,0)),"")&amp;IF(INDEX($N$44:$N$67,MATCH(TEXT(B15,"yyyymmdd")&amp;"|4",$X$44:$X$67,0))&lt;&gt;""," — "&amp;INDEX($N$44:$N$67,MATCH(TEXT(B15,"yyyymmdd")&amp;"|4",$X$44:$X$67,0)),"")&amp;IF(AND(INDEX($S$44:$S$67,MATCH(TEXT(B15,"yyyymmdd")&amp;"|4",$X$44:$X$67,0))&lt;&gt;"",INDEX($S$44:$S$67,MATCH(TEXT(B15,"yyyymmdd")&amp;"|4",$X$44:$X$67,0))&lt;&gt;"Planned")," • "&amp;INDEX($S$44:$S$67,MATCH(TEXT(B15,"yyyymmdd")&amp;"|4",$X$44:$X$67,0)),""),"")</f>
        <v/>
      </c>
      <c r="C19" s="58"/>
      <c r="D19" s="59"/>
      <c r="E19" s="60" t="str">
        <f t="array" ref="E19">IFERROR("["&amp;INDEX($D$44:$D$67,MATCH(TEXT(E15,"yyyymmdd")&amp;"|4",$X$44:$X$67,0))&amp;"] "&amp;INDEX($G$44:$G$67,MATCH(TEXT(E15,"yyyymmdd")&amp;"|4",$X$44:$X$67,0))&amp;IF(INDEX($Q$44:$Q$67,MATCH(TEXT(E15,"yyyymmdd")&amp;"|4",$X$44:$X$67,0))&lt;&gt;""," • "&amp;INDEX($Q$44:$Q$67,MATCH(TEXT(E15,"yyyymmdd")&amp;"|4",$X$44:$X$67,0)),"")&amp;IF(INDEX($N$44:$N$67,MATCH(TEXT(E15,"yyyymmdd")&amp;"|4",$X$44:$X$67,0))&lt;&gt;""," — "&amp;INDEX($N$44:$N$67,MATCH(TEXT(E15,"yyyymmdd")&amp;"|4",$X$44:$X$67,0)),"")&amp;IF(AND(INDEX($S$44:$S$67,MATCH(TEXT(E15,"yyyymmdd")&amp;"|4",$X$44:$X$67,0))&lt;&gt;"",INDEX($S$44:$S$67,MATCH(TEXT(E15,"yyyymmdd")&amp;"|4",$X$44:$X$67,0))&lt;&gt;"Planned")," • "&amp;INDEX($S$44:$S$67,MATCH(TEXT(E15,"yyyymmdd")&amp;"|4",$X$44:$X$67,0)),""),"")</f>
        <v/>
      </c>
      <c r="F19" s="58"/>
      <c r="G19" s="59"/>
      <c r="H19" s="60" t="str">
        <f t="array" ref="H19">IFERROR("["&amp;INDEX($D$44:$D$67,MATCH(TEXT(H15,"yyyymmdd")&amp;"|4",$X$44:$X$67,0))&amp;"] "&amp;INDEX($G$44:$G$67,MATCH(TEXT(H15,"yyyymmdd")&amp;"|4",$X$44:$X$67,0))&amp;IF(INDEX($Q$44:$Q$67,MATCH(TEXT(H15,"yyyymmdd")&amp;"|4",$X$44:$X$67,0))&lt;&gt;""," • "&amp;INDEX($Q$44:$Q$67,MATCH(TEXT(H15,"yyyymmdd")&amp;"|4",$X$44:$X$67,0)),"")&amp;IF(INDEX($N$44:$N$67,MATCH(TEXT(H15,"yyyymmdd")&amp;"|4",$X$44:$X$67,0))&lt;&gt;""," — "&amp;INDEX($N$44:$N$67,MATCH(TEXT(H15,"yyyymmdd")&amp;"|4",$X$44:$X$67,0)),"")&amp;IF(AND(INDEX($S$44:$S$67,MATCH(TEXT(H15,"yyyymmdd")&amp;"|4",$X$44:$X$67,0))&lt;&gt;"",INDEX($S$44:$S$67,MATCH(TEXT(H15,"yyyymmdd")&amp;"|4",$X$44:$X$67,0))&lt;&gt;"Planned")," • "&amp;INDEX($S$44:$S$67,MATCH(TEXT(H15,"yyyymmdd")&amp;"|4",$X$44:$X$67,0)),""),"")</f>
        <v/>
      </c>
      <c r="I19" s="58"/>
      <c r="J19" s="59"/>
      <c r="K19" s="60" t="str">
        <f t="array" ref="K19">IFERROR("["&amp;INDEX($D$44:$D$67,MATCH(TEXT(K15,"yyyymmdd")&amp;"|4",$X$44:$X$67,0))&amp;"] "&amp;INDEX($G$44:$G$67,MATCH(TEXT(K15,"yyyymmdd")&amp;"|4",$X$44:$X$67,0))&amp;IF(INDEX($Q$44:$Q$67,MATCH(TEXT(K15,"yyyymmdd")&amp;"|4",$X$44:$X$67,0))&lt;&gt;""," • "&amp;INDEX($Q$44:$Q$67,MATCH(TEXT(K15,"yyyymmdd")&amp;"|4",$X$44:$X$67,0)),"")&amp;IF(INDEX($N$44:$N$67,MATCH(TEXT(K15,"yyyymmdd")&amp;"|4",$X$44:$X$67,0))&lt;&gt;""," — "&amp;INDEX($N$44:$N$67,MATCH(TEXT(K15,"yyyymmdd")&amp;"|4",$X$44:$X$67,0)),"")&amp;IF(AND(INDEX($S$44:$S$67,MATCH(TEXT(K15,"yyyymmdd")&amp;"|4",$X$44:$X$67,0))&lt;&gt;"",INDEX($S$44:$S$67,MATCH(TEXT(K15,"yyyymmdd")&amp;"|4",$X$44:$X$67,0))&lt;&gt;"Planned")," • "&amp;INDEX($S$44:$S$67,MATCH(TEXT(K15,"yyyymmdd")&amp;"|4",$X$44:$X$67,0)),""),"")</f>
        <v/>
      </c>
      <c r="L19" s="58"/>
      <c r="M19" s="59"/>
      <c r="N19" s="60" t="str">
        <f t="array" ref="N19">IFERROR("["&amp;INDEX($D$44:$D$67,MATCH(TEXT(N15,"yyyymmdd")&amp;"|4",$X$44:$X$67,0))&amp;"] "&amp;INDEX($G$44:$G$67,MATCH(TEXT(N15,"yyyymmdd")&amp;"|4",$X$44:$X$67,0))&amp;IF(INDEX($Q$44:$Q$67,MATCH(TEXT(N15,"yyyymmdd")&amp;"|4",$X$44:$X$67,0))&lt;&gt;""," • "&amp;INDEX($Q$44:$Q$67,MATCH(TEXT(N15,"yyyymmdd")&amp;"|4",$X$44:$X$67,0)),"")&amp;IF(INDEX($N$44:$N$67,MATCH(TEXT(N15,"yyyymmdd")&amp;"|4",$X$44:$X$67,0))&lt;&gt;""," — "&amp;INDEX($N$44:$N$67,MATCH(TEXT(N15,"yyyymmdd")&amp;"|4",$X$44:$X$67,0)),"")&amp;IF(AND(INDEX($S$44:$S$67,MATCH(TEXT(N15,"yyyymmdd")&amp;"|4",$X$44:$X$67,0))&lt;&gt;"",INDEX($S$44:$S$67,MATCH(TEXT(N15,"yyyymmdd")&amp;"|4",$X$44:$X$67,0))&lt;&gt;"Planned")," • "&amp;INDEX($S$44:$S$67,MATCH(TEXT(N15,"yyyymmdd")&amp;"|4",$X$44:$X$67,0)),""),"")</f>
        <v/>
      </c>
      <c r="O19" s="58"/>
      <c r="P19" s="59"/>
      <c r="Q19" s="60" t="str">
        <f t="array" ref="Q19">IFERROR("["&amp;INDEX($D$44:$D$67,MATCH(TEXT(Q15,"yyyymmdd")&amp;"|4",$X$44:$X$67,0))&amp;"] "&amp;INDEX($G$44:$G$67,MATCH(TEXT(Q15,"yyyymmdd")&amp;"|4",$X$44:$X$67,0))&amp;IF(INDEX($Q$44:$Q$67,MATCH(TEXT(Q15,"yyyymmdd")&amp;"|4",$X$44:$X$67,0))&lt;&gt;""," • "&amp;INDEX($Q$44:$Q$67,MATCH(TEXT(Q15,"yyyymmdd")&amp;"|4",$X$44:$X$67,0)),"")&amp;IF(INDEX($N$44:$N$67,MATCH(TEXT(Q15,"yyyymmdd")&amp;"|4",$X$44:$X$67,0))&lt;&gt;""," — "&amp;INDEX($N$44:$N$67,MATCH(TEXT(Q15,"yyyymmdd")&amp;"|4",$X$44:$X$67,0)),"")&amp;IF(AND(INDEX($S$44:$S$67,MATCH(TEXT(Q15,"yyyymmdd")&amp;"|4",$X$44:$X$67,0))&lt;&gt;"",INDEX($S$44:$S$67,MATCH(TEXT(Q15,"yyyymmdd")&amp;"|4",$X$44:$X$67,0))&lt;&gt;"Planned")," • "&amp;INDEX($S$44:$S$67,MATCH(TEXT(Q15,"yyyymmdd")&amp;"|4",$X$44:$X$67,0)),""),"")</f>
        <v/>
      </c>
      <c r="R19" s="58"/>
      <c r="S19" s="59"/>
      <c r="T19" s="57" t="str">
        <f t="array" ref="T19">IFERROR("["&amp;INDEX($D$44:$D$67,MATCH(TEXT(T15,"yyyymmdd")&amp;"|4",$X$44:$X$67,0))&amp;"] "&amp;INDEX($G$44:$G$67,MATCH(TEXT(T15,"yyyymmdd")&amp;"|4",$X$44:$X$67,0))&amp;IF(INDEX($Q$44:$Q$67,MATCH(TEXT(T15,"yyyymmdd")&amp;"|4",$X$44:$X$67,0))&lt;&gt;""," • "&amp;INDEX($Q$44:$Q$67,MATCH(TEXT(T15,"yyyymmdd")&amp;"|4",$X$44:$X$67,0)),"")&amp;IF(INDEX($N$44:$N$67,MATCH(TEXT(T15,"yyyymmdd")&amp;"|4",$X$44:$X$67,0))&lt;&gt;""," — "&amp;INDEX($N$44:$N$67,MATCH(TEXT(T15,"yyyymmdd")&amp;"|4",$X$44:$X$67,0)),"")&amp;IF(AND(INDEX($S$44:$S$67,MATCH(TEXT(T15,"yyyymmdd")&amp;"|4",$X$44:$X$67,0))&lt;&gt;"",INDEX($S$44:$S$67,MATCH(TEXT(T15,"yyyymmdd")&amp;"|4",$X$44:$X$67,0))&lt;&gt;"Planned")," • "&amp;INDEX($S$44:$S$67,MATCH(TEXT(T15,"yyyymmdd")&amp;"|4",$X$44:$X$67,0)),""),"")</f>
        <v/>
      </c>
      <c r="U19" s="58"/>
      <c r="V19" s="59"/>
      <c r="W19" s="24"/>
      <c r="X19" s="24"/>
    </row>
    <row r="20" spans="2:24" ht="12.75" customHeight="1" x14ac:dyDescent="0.2">
      <c r="B20" s="66">
        <f>DATE($T$3,$X$2,1)-WEEKDAY(DATE($T$3,$X$2,1),1)+1+14</f>
        <v>46187</v>
      </c>
      <c r="C20" s="58"/>
      <c r="D20" s="59"/>
      <c r="E20" s="67">
        <f>DATE($T$3,$X$2,1)-WEEKDAY(DATE($T$3,$X$2,1),1)+1+15</f>
        <v>46188</v>
      </c>
      <c r="F20" s="58"/>
      <c r="G20" s="59"/>
      <c r="H20" s="67">
        <f>DATE($T$3,$X$2,1)-WEEKDAY(DATE($T$3,$X$2,1),1)+1+16</f>
        <v>46189</v>
      </c>
      <c r="I20" s="58"/>
      <c r="J20" s="59"/>
      <c r="K20" s="67">
        <f>DATE($T$3,$X$2,1)-WEEKDAY(DATE($T$3,$X$2,1),1)+1+17</f>
        <v>46190</v>
      </c>
      <c r="L20" s="58"/>
      <c r="M20" s="59"/>
      <c r="N20" s="67">
        <f>DATE($T$3,$X$2,1)-WEEKDAY(DATE($T$3,$X$2,1),1)+1+18</f>
        <v>46191</v>
      </c>
      <c r="O20" s="58"/>
      <c r="P20" s="59"/>
      <c r="Q20" s="67">
        <f>DATE($T$3,$X$2,1)-WEEKDAY(DATE($T$3,$X$2,1),1)+1+19</f>
        <v>46192</v>
      </c>
      <c r="R20" s="58"/>
      <c r="S20" s="59"/>
      <c r="T20" s="66">
        <f>DATE($T$3,$X$2,1)-WEEKDAY(DATE($T$3,$X$2,1),1)+1+20</f>
        <v>46193</v>
      </c>
      <c r="U20" s="58"/>
      <c r="V20" s="59"/>
      <c r="W20" s="24"/>
      <c r="X20" s="24"/>
    </row>
    <row r="21" spans="2:24" ht="16.5" customHeight="1" x14ac:dyDescent="0.2">
      <c r="B21" s="57" t="str">
        <f t="array" ref="B21">IFERROR("["&amp;INDEX($D$44:$D$67,MATCH(TEXT(B20,"yyyymmdd")&amp;"|1",$X$44:$X$67,0))&amp;"] "&amp;INDEX($G$44:$G$67,MATCH(TEXT(B20,"yyyymmdd")&amp;"|1",$X$44:$X$67,0))&amp;IF(INDEX($Q$44:$Q$67,MATCH(TEXT(B20,"yyyymmdd")&amp;"|1",$X$44:$X$67,0))&lt;&gt;""," • "&amp;INDEX($Q$44:$Q$67,MATCH(TEXT(B20,"yyyymmdd")&amp;"|1",$X$44:$X$67,0)),"")&amp;IF(INDEX($N$44:$N$67,MATCH(TEXT(B20,"yyyymmdd")&amp;"|1",$X$44:$X$67,0))&lt;&gt;""," — "&amp;INDEX($N$44:$N$67,MATCH(TEXT(B20,"yyyymmdd")&amp;"|1",$X$44:$X$67,0)),"")&amp;IF(AND(INDEX($S$44:$S$67,MATCH(TEXT(B20,"yyyymmdd")&amp;"|1",$X$44:$X$67,0))&lt;&gt;"",INDEX($S$44:$S$67,MATCH(TEXT(B20,"yyyymmdd")&amp;"|1",$X$44:$X$67,0))&lt;&gt;"Planned")," • "&amp;INDEX($S$44:$S$67,MATCH(TEXT(B20,"yyyymmdd")&amp;"|1",$X$44:$X$67,0)),""),"")</f>
        <v/>
      </c>
      <c r="C21" s="58"/>
      <c r="D21" s="59"/>
      <c r="E21" s="60" t="str">
        <f t="array" ref="E21">IFERROR("["&amp;INDEX($D$44:$D$67,MATCH(TEXT(E20,"yyyymmdd")&amp;"|1",$X$44:$X$67,0))&amp;"] "&amp;INDEX($G$44:$G$67,MATCH(TEXT(E20,"yyyymmdd")&amp;"|1",$X$44:$X$67,0))&amp;IF(INDEX($Q$44:$Q$67,MATCH(TEXT(E20,"yyyymmdd")&amp;"|1",$X$44:$X$67,0))&lt;&gt;""," • "&amp;INDEX($Q$44:$Q$67,MATCH(TEXT(E20,"yyyymmdd")&amp;"|1",$X$44:$X$67,0)),"")&amp;IF(INDEX($N$44:$N$67,MATCH(TEXT(E20,"yyyymmdd")&amp;"|1",$X$44:$X$67,0))&lt;&gt;""," — "&amp;INDEX($N$44:$N$67,MATCH(TEXT(E20,"yyyymmdd")&amp;"|1",$X$44:$X$67,0)),"")&amp;IF(AND(INDEX($S$44:$S$67,MATCH(TEXT(E20,"yyyymmdd")&amp;"|1",$X$44:$X$67,0))&lt;&gt;"",INDEX($S$44:$S$67,MATCH(TEXT(E20,"yyyymmdd")&amp;"|1",$X$44:$X$67,0))&lt;&gt;"Planned")," • "&amp;INDEX($S$44:$S$67,MATCH(TEXT(E20,"yyyymmdd")&amp;"|1",$X$44:$X$67,0)),""),"")</f>
        <v>[Review] Forecast challenge session • 2:00 PM — Finance Leadership</v>
      </c>
      <c r="F21" s="58"/>
      <c r="G21" s="59"/>
      <c r="H21" s="60" t="str">
        <f t="array" ref="H21">IFERROR("["&amp;INDEX($D$44:$D$67,MATCH(TEXT(H20,"yyyymmdd")&amp;"|1",$X$44:$X$67,0))&amp;"] "&amp;INDEX($G$44:$G$67,MATCH(TEXT(H20,"yyyymmdd")&amp;"|1",$X$44:$X$67,0))&amp;IF(INDEX($Q$44:$Q$67,MATCH(TEXT(H20,"yyyymmdd")&amp;"|1",$X$44:$X$67,0))&lt;&gt;""," • "&amp;INDEX($Q$44:$Q$67,MATCH(TEXT(H20,"yyyymmdd")&amp;"|1",$X$44:$X$67,0)),"")&amp;IF(INDEX($N$44:$N$67,MATCH(TEXT(H20,"yyyymmdd")&amp;"|1",$X$44:$X$67,0))&lt;&gt;""," — "&amp;INDEX($N$44:$N$67,MATCH(TEXT(H20,"yyyymmdd")&amp;"|1",$X$44:$X$67,0)),"")&amp;IF(AND(INDEX($S$44:$S$67,MATCH(TEXT(H20,"yyyymmdd")&amp;"|1",$X$44:$X$67,0))&lt;&gt;"",INDEX($S$44:$S$67,MATCH(TEXT(H20,"yyyymmdd")&amp;"|1",$X$44:$X$67,0))&lt;&gt;"Planned")," • "&amp;INDEX($S$44:$S$67,MATCH(TEXT(H20,"yyyymmdd")&amp;"|1",$X$44:$X$67,0)),""),"")</f>
        <v/>
      </c>
      <c r="I21" s="58"/>
      <c r="J21" s="59"/>
      <c r="K21" s="60" t="str">
        <f t="array" ref="K21">IFERROR("["&amp;INDEX($D$44:$D$67,MATCH(TEXT(K20,"yyyymmdd")&amp;"|1",$X$44:$X$67,0))&amp;"] "&amp;INDEX($G$44:$G$67,MATCH(TEXT(K20,"yyyymmdd")&amp;"|1",$X$44:$X$67,0))&amp;IF(INDEX($Q$44:$Q$67,MATCH(TEXT(K20,"yyyymmdd")&amp;"|1",$X$44:$X$67,0))&lt;&gt;""," • "&amp;INDEX($Q$44:$Q$67,MATCH(TEXT(K20,"yyyymmdd")&amp;"|1",$X$44:$X$67,0)),"")&amp;IF(INDEX($N$44:$N$67,MATCH(TEXT(K20,"yyyymmdd")&amp;"|1",$X$44:$X$67,0))&lt;&gt;""," — "&amp;INDEX($N$44:$N$67,MATCH(TEXT(K20,"yyyymmdd")&amp;"|1",$X$44:$X$67,0)),"")&amp;IF(AND(INDEX($S$44:$S$67,MATCH(TEXT(K20,"yyyymmdd")&amp;"|1",$X$44:$X$67,0))&lt;&gt;"",INDEX($S$44:$S$67,MATCH(TEXT(K20,"yyyymmdd")&amp;"|1",$X$44:$X$67,0))&lt;&gt;"Planned")," • "&amp;INDEX($S$44:$S$67,MATCH(TEXT(K20,"yyyymmdd")&amp;"|1",$X$44:$X$67,0)),""),"")</f>
        <v/>
      </c>
      <c r="L21" s="58"/>
      <c r="M21" s="59"/>
      <c r="N21" s="60" t="str">
        <f t="array" ref="N21">IFERROR("["&amp;INDEX($D$44:$D$67,MATCH(TEXT(N20,"yyyymmdd")&amp;"|1",$X$44:$X$67,0))&amp;"] "&amp;INDEX($G$44:$G$67,MATCH(TEXT(N20,"yyyymmdd")&amp;"|1",$X$44:$X$67,0))&amp;IF(INDEX($Q$44:$Q$67,MATCH(TEXT(N20,"yyyymmdd")&amp;"|1",$X$44:$X$67,0))&lt;&gt;""," • "&amp;INDEX($Q$44:$Q$67,MATCH(TEXT(N20,"yyyymmdd")&amp;"|1",$X$44:$X$67,0)),"")&amp;IF(INDEX($N$44:$N$67,MATCH(TEXT(N20,"yyyymmdd")&amp;"|1",$X$44:$X$67,0))&lt;&gt;""," — "&amp;INDEX($N$44:$N$67,MATCH(TEXT(N20,"yyyymmdd")&amp;"|1",$X$44:$X$67,0)),"")&amp;IF(AND(INDEX($S$44:$S$67,MATCH(TEXT(N20,"yyyymmdd")&amp;"|1",$X$44:$X$67,0))&lt;&gt;"",INDEX($S$44:$S$67,MATCH(TEXT(N20,"yyyymmdd")&amp;"|1",$X$44:$X$67,0))&lt;&gt;"Planned")," • "&amp;INDEX($S$44:$S$67,MATCH(TEXT(N20,"yyyymmdd")&amp;"|1",$X$44:$X$67,0)),""),"")</f>
        <v>[Reporting] Management reporting draft • 5:00 PM — FP&amp;A</v>
      </c>
      <c r="O21" s="58"/>
      <c r="P21" s="59"/>
      <c r="Q21" s="60" t="str">
        <f t="array" ref="Q21">IFERROR("["&amp;INDEX($D$44:$D$67,MATCH(TEXT(Q20,"yyyymmdd")&amp;"|1",$X$44:$X$67,0))&amp;"] "&amp;INDEX($G$44:$G$67,MATCH(TEXT(Q20,"yyyymmdd")&amp;"|1",$X$44:$X$67,0))&amp;IF(INDEX($Q$44:$Q$67,MATCH(TEXT(Q20,"yyyymmdd")&amp;"|1",$X$44:$X$67,0))&lt;&gt;""," • "&amp;INDEX($Q$44:$Q$67,MATCH(TEXT(Q20,"yyyymmdd")&amp;"|1",$X$44:$X$67,0)),"")&amp;IF(INDEX($N$44:$N$67,MATCH(TEXT(Q20,"yyyymmdd")&amp;"|1",$X$44:$X$67,0))&lt;&gt;""," — "&amp;INDEX($N$44:$N$67,MATCH(TEXT(Q20,"yyyymmdd")&amp;"|1",$X$44:$X$67,0)),"")&amp;IF(AND(INDEX($S$44:$S$67,MATCH(TEXT(Q20,"yyyymmdd")&amp;"|1",$X$44:$X$67,0))&lt;&gt;"",INDEX($S$44:$S$67,MATCH(TEXT(Q20,"yyyymmdd")&amp;"|1",$X$44:$X$67,0))&lt;&gt;"Planned")," • "&amp;INDEX($S$44:$S$67,MATCH(TEXT(Q20,"yyyymmdd")&amp;"|1",$X$44:$X$67,0)),""),"")</f>
        <v/>
      </c>
      <c r="R21" s="58"/>
      <c r="S21" s="59"/>
      <c r="T21" s="57" t="str">
        <f t="array" ref="T21">IFERROR("["&amp;INDEX($D$44:$D$67,MATCH(TEXT(T20,"yyyymmdd")&amp;"|1",$X$44:$X$67,0))&amp;"] "&amp;INDEX($G$44:$G$67,MATCH(TEXT(T20,"yyyymmdd")&amp;"|1",$X$44:$X$67,0))&amp;IF(INDEX($Q$44:$Q$67,MATCH(TEXT(T20,"yyyymmdd")&amp;"|1",$X$44:$X$67,0))&lt;&gt;""," • "&amp;INDEX($Q$44:$Q$67,MATCH(TEXT(T20,"yyyymmdd")&amp;"|1",$X$44:$X$67,0)),"")&amp;IF(INDEX($N$44:$N$67,MATCH(TEXT(T20,"yyyymmdd")&amp;"|1",$X$44:$X$67,0))&lt;&gt;""," — "&amp;INDEX($N$44:$N$67,MATCH(TEXT(T20,"yyyymmdd")&amp;"|1",$X$44:$X$67,0)),"")&amp;IF(AND(INDEX($S$44:$S$67,MATCH(TEXT(T20,"yyyymmdd")&amp;"|1",$X$44:$X$67,0))&lt;&gt;"",INDEX($S$44:$S$67,MATCH(TEXT(T20,"yyyymmdd")&amp;"|1",$X$44:$X$67,0))&lt;&gt;"Planned")," • "&amp;INDEX($S$44:$S$67,MATCH(TEXT(T20,"yyyymmdd")&amp;"|1",$X$44:$X$67,0)),""),"")</f>
        <v>[Reporting] KPI commentary due • 3:00 PM — Metric Owners</v>
      </c>
      <c r="U21" s="58"/>
      <c r="V21" s="59"/>
      <c r="W21" s="24"/>
      <c r="X21" s="24"/>
    </row>
    <row r="22" spans="2:24" ht="16.5" customHeight="1" x14ac:dyDescent="0.2">
      <c r="B22" s="57" t="str">
        <f t="array" ref="B22">IFERROR("["&amp;INDEX($D$44:$D$67,MATCH(TEXT(B20,"yyyymmdd")&amp;"|2",$X$44:$X$67,0))&amp;"] "&amp;INDEX($G$44:$G$67,MATCH(TEXT(B20,"yyyymmdd")&amp;"|2",$X$44:$X$67,0))&amp;IF(INDEX($Q$44:$Q$67,MATCH(TEXT(B20,"yyyymmdd")&amp;"|2",$X$44:$X$67,0))&lt;&gt;""," • "&amp;INDEX($Q$44:$Q$67,MATCH(TEXT(B20,"yyyymmdd")&amp;"|2",$X$44:$X$67,0)),"")&amp;IF(INDEX($N$44:$N$67,MATCH(TEXT(B20,"yyyymmdd")&amp;"|2",$X$44:$X$67,0))&lt;&gt;""," — "&amp;INDEX($N$44:$N$67,MATCH(TEXT(B20,"yyyymmdd")&amp;"|2",$X$44:$X$67,0)),"")&amp;IF(AND(INDEX($S$44:$S$67,MATCH(TEXT(B20,"yyyymmdd")&amp;"|2",$X$44:$X$67,0))&lt;&gt;"",INDEX($S$44:$S$67,MATCH(TEXT(B20,"yyyymmdd")&amp;"|2",$X$44:$X$67,0))&lt;&gt;"Planned")," • "&amp;INDEX($S$44:$S$67,MATCH(TEXT(B20,"yyyymmdd")&amp;"|2",$X$44:$X$67,0)),""),"")</f>
        <v/>
      </c>
      <c r="C22" s="58"/>
      <c r="D22" s="59"/>
      <c r="E22" s="60" t="str">
        <f t="array" ref="E22">IFERROR("["&amp;INDEX($D$44:$D$67,MATCH(TEXT(E20,"yyyymmdd")&amp;"|2",$X$44:$X$67,0))&amp;"] "&amp;INDEX($G$44:$G$67,MATCH(TEXT(E20,"yyyymmdd")&amp;"|2",$X$44:$X$67,0))&amp;IF(INDEX($Q$44:$Q$67,MATCH(TEXT(E20,"yyyymmdd")&amp;"|2",$X$44:$X$67,0))&lt;&gt;""," • "&amp;INDEX($Q$44:$Q$67,MATCH(TEXT(E20,"yyyymmdd")&amp;"|2",$X$44:$X$67,0)),"")&amp;IF(INDEX($N$44:$N$67,MATCH(TEXT(E20,"yyyymmdd")&amp;"|2",$X$44:$X$67,0))&lt;&gt;""," — "&amp;INDEX($N$44:$N$67,MATCH(TEXT(E20,"yyyymmdd")&amp;"|2",$X$44:$X$67,0)),"")&amp;IF(AND(INDEX($S$44:$S$67,MATCH(TEXT(E20,"yyyymmdd")&amp;"|2",$X$44:$X$67,0))&lt;&gt;"",INDEX($S$44:$S$67,MATCH(TEXT(E20,"yyyymmdd")&amp;"|2",$X$44:$X$67,0))&lt;&gt;"Planned")," • "&amp;INDEX($S$44:$S$67,MATCH(TEXT(E20,"yyyymmdd")&amp;"|2",$X$44:$X$67,0)),""),"")</f>
        <v/>
      </c>
      <c r="F22" s="58"/>
      <c r="G22" s="59"/>
      <c r="H22" s="60" t="str">
        <f t="array" ref="H22">IFERROR("["&amp;INDEX($D$44:$D$67,MATCH(TEXT(H20,"yyyymmdd")&amp;"|2",$X$44:$X$67,0))&amp;"] "&amp;INDEX($G$44:$G$67,MATCH(TEXT(H20,"yyyymmdd")&amp;"|2",$X$44:$X$67,0))&amp;IF(INDEX($Q$44:$Q$67,MATCH(TEXT(H20,"yyyymmdd")&amp;"|2",$X$44:$X$67,0))&lt;&gt;""," • "&amp;INDEX($Q$44:$Q$67,MATCH(TEXT(H20,"yyyymmdd")&amp;"|2",$X$44:$X$67,0)),"")&amp;IF(INDEX($N$44:$N$67,MATCH(TEXT(H20,"yyyymmdd")&amp;"|2",$X$44:$X$67,0))&lt;&gt;""," — "&amp;INDEX($N$44:$N$67,MATCH(TEXT(H20,"yyyymmdd")&amp;"|2",$X$44:$X$67,0)),"")&amp;IF(AND(INDEX($S$44:$S$67,MATCH(TEXT(H20,"yyyymmdd")&amp;"|2",$X$44:$X$67,0))&lt;&gt;"",INDEX($S$44:$S$67,MATCH(TEXT(H20,"yyyymmdd")&amp;"|2",$X$44:$X$67,0))&lt;&gt;"Planned")," • "&amp;INDEX($S$44:$S$67,MATCH(TEXT(H20,"yyyymmdd")&amp;"|2",$X$44:$X$67,0)),""),"")</f>
        <v/>
      </c>
      <c r="I22" s="58"/>
      <c r="J22" s="59"/>
      <c r="K22" s="60" t="str">
        <f t="array" ref="K22">IFERROR("["&amp;INDEX($D$44:$D$67,MATCH(TEXT(K20,"yyyymmdd")&amp;"|2",$X$44:$X$67,0))&amp;"] "&amp;INDEX($G$44:$G$67,MATCH(TEXT(K20,"yyyymmdd")&amp;"|2",$X$44:$X$67,0))&amp;IF(INDEX($Q$44:$Q$67,MATCH(TEXT(K20,"yyyymmdd")&amp;"|2",$X$44:$X$67,0))&lt;&gt;""," • "&amp;INDEX($Q$44:$Q$67,MATCH(TEXT(K20,"yyyymmdd")&amp;"|2",$X$44:$X$67,0)),"")&amp;IF(INDEX($N$44:$N$67,MATCH(TEXT(K20,"yyyymmdd")&amp;"|2",$X$44:$X$67,0))&lt;&gt;""," — "&amp;INDEX($N$44:$N$67,MATCH(TEXT(K20,"yyyymmdd")&amp;"|2",$X$44:$X$67,0)),"")&amp;IF(AND(INDEX($S$44:$S$67,MATCH(TEXT(K20,"yyyymmdd")&amp;"|2",$X$44:$X$67,0))&lt;&gt;"",INDEX($S$44:$S$67,MATCH(TEXT(K20,"yyyymmdd")&amp;"|2",$X$44:$X$67,0))&lt;&gt;"Planned")," • "&amp;INDEX($S$44:$S$67,MATCH(TEXT(K20,"yyyymmdd")&amp;"|2",$X$44:$X$67,0)),""),"")</f>
        <v/>
      </c>
      <c r="L22" s="58"/>
      <c r="M22" s="59"/>
      <c r="N22" s="60" t="str">
        <f t="array" ref="N22">IFERROR("["&amp;INDEX($D$44:$D$67,MATCH(TEXT(N20,"yyyymmdd")&amp;"|2",$X$44:$X$67,0))&amp;"] "&amp;INDEX($G$44:$G$67,MATCH(TEXT(N20,"yyyymmdd")&amp;"|2",$X$44:$X$67,0))&amp;IF(INDEX($Q$44:$Q$67,MATCH(TEXT(N20,"yyyymmdd")&amp;"|2",$X$44:$X$67,0))&lt;&gt;""," • "&amp;INDEX($Q$44:$Q$67,MATCH(TEXT(N20,"yyyymmdd")&amp;"|2",$X$44:$X$67,0)),"")&amp;IF(INDEX($N$44:$N$67,MATCH(TEXT(N20,"yyyymmdd")&amp;"|2",$X$44:$X$67,0))&lt;&gt;""," — "&amp;INDEX($N$44:$N$67,MATCH(TEXT(N20,"yyyymmdd")&amp;"|2",$X$44:$X$67,0)),"")&amp;IF(AND(INDEX($S$44:$S$67,MATCH(TEXT(N20,"yyyymmdd")&amp;"|2",$X$44:$X$67,0))&lt;&gt;"",INDEX($S$44:$S$67,MATCH(TEXT(N20,"yyyymmdd")&amp;"|2",$X$44:$X$67,0))&lt;&gt;"Planned")," • "&amp;INDEX($S$44:$S$67,MATCH(TEXT(N20,"yyyymmdd")&amp;"|2",$X$44:$X$67,0)),""),"")</f>
        <v/>
      </c>
      <c r="O22" s="58"/>
      <c r="P22" s="59"/>
      <c r="Q22" s="60" t="str">
        <f t="array" ref="Q22">IFERROR("["&amp;INDEX($D$44:$D$67,MATCH(TEXT(Q20,"yyyymmdd")&amp;"|2",$X$44:$X$67,0))&amp;"] "&amp;INDEX($G$44:$G$67,MATCH(TEXT(Q20,"yyyymmdd")&amp;"|2",$X$44:$X$67,0))&amp;IF(INDEX($Q$44:$Q$67,MATCH(TEXT(Q20,"yyyymmdd")&amp;"|2",$X$44:$X$67,0))&lt;&gt;""," • "&amp;INDEX($Q$44:$Q$67,MATCH(TEXT(Q20,"yyyymmdd")&amp;"|2",$X$44:$X$67,0)),"")&amp;IF(INDEX($N$44:$N$67,MATCH(TEXT(Q20,"yyyymmdd")&amp;"|2",$X$44:$X$67,0))&lt;&gt;""," — "&amp;INDEX($N$44:$N$67,MATCH(TEXT(Q20,"yyyymmdd")&amp;"|2",$X$44:$X$67,0)),"")&amp;IF(AND(INDEX($S$44:$S$67,MATCH(TEXT(Q20,"yyyymmdd")&amp;"|2",$X$44:$X$67,0))&lt;&gt;"",INDEX($S$44:$S$67,MATCH(TEXT(Q20,"yyyymmdd")&amp;"|2",$X$44:$X$67,0))&lt;&gt;"Planned")," • "&amp;INDEX($S$44:$S$67,MATCH(TEXT(Q20,"yyyymmdd")&amp;"|2",$X$44:$X$67,0)),""),"")</f>
        <v/>
      </c>
      <c r="R22" s="58"/>
      <c r="S22" s="59"/>
      <c r="T22" s="57" t="str">
        <f t="array" ref="T22">IFERROR("["&amp;INDEX($D$44:$D$67,MATCH(TEXT(T20,"yyyymmdd")&amp;"|2",$X$44:$X$67,0))&amp;"] "&amp;INDEX($G$44:$G$67,MATCH(TEXT(T20,"yyyymmdd")&amp;"|2",$X$44:$X$67,0))&amp;IF(INDEX($Q$44:$Q$67,MATCH(TEXT(T20,"yyyymmdd")&amp;"|2",$X$44:$X$67,0))&lt;&gt;""," • "&amp;INDEX($Q$44:$Q$67,MATCH(TEXT(T20,"yyyymmdd")&amp;"|2",$X$44:$X$67,0)),"")&amp;IF(INDEX($N$44:$N$67,MATCH(TEXT(T20,"yyyymmdd")&amp;"|2",$X$44:$X$67,0))&lt;&gt;""," — "&amp;INDEX($N$44:$N$67,MATCH(TEXT(T20,"yyyymmdd")&amp;"|2",$X$44:$X$67,0)),"")&amp;IF(AND(INDEX($S$44:$S$67,MATCH(TEXT(T20,"yyyymmdd")&amp;"|2",$X$44:$X$67,0))&lt;&gt;"",INDEX($S$44:$S$67,MATCH(TEXT(T20,"yyyymmdd")&amp;"|2",$X$44:$X$67,0))&lt;&gt;"Planned")," • "&amp;INDEX($S$44:$S$67,MATCH(TEXT(T20,"yyyymmdd")&amp;"|2",$X$44:$X$67,0)),""),"")</f>
        <v/>
      </c>
      <c r="U22" s="58"/>
      <c r="V22" s="59"/>
      <c r="W22" s="24"/>
      <c r="X22" s="24"/>
    </row>
    <row r="23" spans="2:24" ht="16.5" customHeight="1" x14ac:dyDescent="0.2">
      <c r="B23" s="57" t="str">
        <f t="array" ref="B23">IFERROR("["&amp;INDEX($D$44:$D$67,MATCH(TEXT(B20,"yyyymmdd")&amp;"|3",$X$44:$X$67,0))&amp;"] "&amp;INDEX($G$44:$G$67,MATCH(TEXT(B20,"yyyymmdd")&amp;"|3",$X$44:$X$67,0))&amp;IF(INDEX($Q$44:$Q$67,MATCH(TEXT(B20,"yyyymmdd")&amp;"|3",$X$44:$X$67,0))&lt;&gt;""," • "&amp;INDEX($Q$44:$Q$67,MATCH(TEXT(B20,"yyyymmdd")&amp;"|3",$X$44:$X$67,0)),"")&amp;IF(INDEX($N$44:$N$67,MATCH(TEXT(B20,"yyyymmdd")&amp;"|3",$X$44:$X$67,0))&lt;&gt;""," — "&amp;INDEX($N$44:$N$67,MATCH(TEXT(B20,"yyyymmdd")&amp;"|3",$X$44:$X$67,0)),"")&amp;IF(AND(INDEX($S$44:$S$67,MATCH(TEXT(B20,"yyyymmdd")&amp;"|3",$X$44:$X$67,0))&lt;&gt;"",INDEX($S$44:$S$67,MATCH(TEXT(B20,"yyyymmdd")&amp;"|3",$X$44:$X$67,0))&lt;&gt;"Planned")," • "&amp;INDEX($S$44:$S$67,MATCH(TEXT(B20,"yyyymmdd")&amp;"|3",$X$44:$X$67,0)),""),"")</f>
        <v/>
      </c>
      <c r="C23" s="58"/>
      <c r="D23" s="59"/>
      <c r="E23" s="60" t="str">
        <f t="array" ref="E23">IFERROR("["&amp;INDEX($D$44:$D$67,MATCH(TEXT(E20,"yyyymmdd")&amp;"|3",$X$44:$X$67,0))&amp;"] "&amp;INDEX($G$44:$G$67,MATCH(TEXT(E20,"yyyymmdd")&amp;"|3",$X$44:$X$67,0))&amp;IF(INDEX($Q$44:$Q$67,MATCH(TEXT(E20,"yyyymmdd")&amp;"|3",$X$44:$X$67,0))&lt;&gt;""," • "&amp;INDEX($Q$44:$Q$67,MATCH(TEXT(E20,"yyyymmdd")&amp;"|3",$X$44:$X$67,0)),"")&amp;IF(INDEX($N$44:$N$67,MATCH(TEXT(E20,"yyyymmdd")&amp;"|3",$X$44:$X$67,0))&lt;&gt;""," — "&amp;INDEX($N$44:$N$67,MATCH(TEXT(E20,"yyyymmdd")&amp;"|3",$X$44:$X$67,0)),"")&amp;IF(AND(INDEX($S$44:$S$67,MATCH(TEXT(E20,"yyyymmdd")&amp;"|3",$X$44:$X$67,0))&lt;&gt;"",INDEX($S$44:$S$67,MATCH(TEXT(E20,"yyyymmdd")&amp;"|3",$X$44:$X$67,0))&lt;&gt;"Planned")," • "&amp;INDEX($S$44:$S$67,MATCH(TEXT(E20,"yyyymmdd")&amp;"|3",$X$44:$X$67,0)),""),"")</f>
        <v/>
      </c>
      <c r="F23" s="58"/>
      <c r="G23" s="59"/>
      <c r="H23" s="60" t="str">
        <f t="array" ref="H23">IFERROR("["&amp;INDEX($D$44:$D$67,MATCH(TEXT(H20,"yyyymmdd")&amp;"|3",$X$44:$X$67,0))&amp;"] "&amp;INDEX($G$44:$G$67,MATCH(TEXT(H20,"yyyymmdd")&amp;"|3",$X$44:$X$67,0))&amp;IF(INDEX($Q$44:$Q$67,MATCH(TEXT(H20,"yyyymmdd")&amp;"|3",$X$44:$X$67,0))&lt;&gt;""," • "&amp;INDEX($Q$44:$Q$67,MATCH(TEXT(H20,"yyyymmdd")&amp;"|3",$X$44:$X$67,0)),"")&amp;IF(INDEX($N$44:$N$67,MATCH(TEXT(H20,"yyyymmdd")&amp;"|3",$X$44:$X$67,0))&lt;&gt;""," — "&amp;INDEX($N$44:$N$67,MATCH(TEXT(H20,"yyyymmdd")&amp;"|3",$X$44:$X$67,0)),"")&amp;IF(AND(INDEX($S$44:$S$67,MATCH(TEXT(H20,"yyyymmdd")&amp;"|3",$X$44:$X$67,0))&lt;&gt;"",INDEX($S$44:$S$67,MATCH(TEXT(H20,"yyyymmdd")&amp;"|3",$X$44:$X$67,0))&lt;&gt;"Planned")," • "&amp;INDEX($S$44:$S$67,MATCH(TEXT(H20,"yyyymmdd")&amp;"|3",$X$44:$X$67,0)),""),"")</f>
        <v/>
      </c>
      <c r="I23" s="58"/>
      <c r="J23" s="59"/>
      <c r="K23" s="60" t="str">
        <f t="array" ref="K23">IFERROR("["&amp;INDEX($D$44:$D$67,MATCH(TEXT(K20,"yyyymmdd")&amp;"|3",$X$44:$X$67,0))&amp;"] "&amp;INDEX($G$44:$G$67,MATCH(TEXT(K20,"yyyymmdd")&amp;"|3",$X$44:$X$67,0))&amp;IF(INDEX($Q$44:$Q$67,MATCH(TEXT(K20,"yyyymmdd")&amp;"|3",$X$44:$X$67,0))&lt;&gt;""," • "&amp;INDEX($Q$44:$Q$67,MATCH(TEXT(K20,"yyyymmdd")&amp;"|3",$X$44:$X$67,0)),"")&amp;IF(INDEX($N$44:$N$67,MATCH(TEXT(K20,"yyyymmdd")&amp;"|3",$X$44:$X$67,0))&lt;&gt;""," — "&amp;INDEX($N$44:$N$67,MATCH(TEXT(K20,"yyyymmdd")&amp;"|3",$X$44:$X$67,0)),"")&amp;IF(AND(INDEX($S$44:$S$67,MATCH(TEXT(K20,"yyyymmdd")&amp;"|3",$X$44:$X$67,0))&lt;&gt;"",INDEX($S$44:$S$67,MATCH(TEXT(K20,"yyyymmdd")&amp;"|3",$X$44:$X$67,0))&lt;&gt;"Planned")," • "&amp;INDEX($S$44:$S$67,MATCH(TEXT(K20,"yyyymmdd")&amp;"|3",$X$44:$X$67,0)),""),"")</f>
        <v/>
      </c>
      <c r="L23" s="58"/>
      <c r="M23" s="59"/>
      <c r="N23" s="60" t="str">
        <f t="array" ref="N23">IFERROR("["&amp;INDEX($D$44:$D$67,MATCH(TEXT(N20,"yyyymmdd")&amp;"|3",$X$44:$X$67,0))&amp;"] "&amp;INDEX($G$44:$G$67,MATCH(TEXT(N20,"yyyymmdd")&amp;"|3",$X$44:$X$67,0))&amp;IF(INDEX($Q$44:$Q$67,MATCH(TEXT(N20,"yyyymmdd")&amp;"|3",$X$44:$X$67,0))&lt;&gt;""," • "&amp;INDEX($Q$44:$Q$67,MATCH(TEXT(N20,"yyyymmdd")&amp;"|3",$X$44:$X$67,0)),"")&amp;IF(INDEX($N$44:$N$67,MATCH(TEXT(N20,"yyyymmdd")&amp;"|3",$X$44:$X$67,0))&lt;&gt;""," — "&amp;INDEX($N$44:$N$67,MATCH(TEXT(N20,"yyyymmdd")&amp;"|3",$X$44:$X$67,0)),"")&amp;IF(AND(INDEX($S$44:$S$67,MATCH(TEXT(N20,"yyyymmdd")&amp;"|3",$X$44:$X$67,0))&lt;&gt;"",INDEX($S$44:$S$67,MATCH(TEXT(N20,"yyyymmdd")&amp;"|3",$X$44:$X$67,0))&lt;&gt;"Planned")," • "&amp;INDEX($S$44:$S$67,MATCH(TEXT(N20,"yyyymmdd")&amp;"|3",$X$44:$X$67,0)),""),"")</f>
        <v/>
      </c>
      <c r="O23" s="58"/>
      <c r="P23" s="59"/>
      <c r="Q23" s="60" t="str">
        <f t="array" ref="Q23">IFERROR("["&amp;INDEX($D$44:$D$67,MATCH(TEXT(Q20,"yyyymmdd")&amp;"|3",$X$44:$X$67,0))&amp;"] "&amp;INDEX($G$44:$G$67,MATCH(TEXT(Q20,"yyyymmdd")&amp;"|3",$X$44:$X$67,0))&amp;IF(INDEX($Q$44:$Q$67,MATCH(TEXT(Q20,"yyyymmdd")&amp;"|3",$X$44:$X$67,0))&lt;&gt;""," • "&amp;INDEX($Q$44:$Q$67,MATCH(TEXT(Q20,"yyyymmdd")&amp;"|3",$X$44:$X$67,0)),"")&amp;IF(INDEX($N$44:$N$67,MATCH(TEXT(Q20,"yyyymmdd")&amp;"|3",$X$44:$X$67,0))&lt;&gt;""," — "&amp;INDEX($N$44:$N$67,MATCH(TEXT(Q20,"yyyymmdd")&amp;"|3",$X$44:$X$67,0)),"")&amp;IF(AND(INDEX($S$44:$S$67,MATCH(TEXT(Q20,"yyyymmdd")&amp;"|3",$X$44:$X$67,0))&lt;&gt;"",INDEX($S$44:$S$67,MATCH(TEXT(Q20,"yyyymmdd")&amp;"|3",$X$44:$X$67,0))&lt;&gt;"Planned")," • "&amp;INDEX($S$44:$S$67,MATCH(TEXT(Q20,"yyyymmdd")&amp;"|3",$X$44:$X$67,0)),""),"")</f>
        <v/>
      </c>
      <c r="R23" s="58"/>
      <c r="S23" s="59"/>
      <c r="T23" s="57" t="str">
        <f t="array" ref="T23">IFERROR("["&amp;INDEX($D$44:$D$67,MATCH(TEXT(T20,"yyyymmdd")&amp;"|3",$X$44:$X$67,0))&amp;"] "&amp;INDEX($G$44:$G$67,MATCH(TEXT(T20,"yyyymmdd")&amp;"|3",$X$44:$X$67,0))&amp;IF(INDEX($Q$44:$Q$67,MATCH(TEXT(T20,"yyyymmdd")&amp;"|3",$X$44:$X$67,0))&lt;&gt;""," • "&amp;INDEX($Q$44:$Q$67,MATCH(TEXT(T20,"yyyymmdd")&amp;"|3",$X$44:$X$67,0)),"")&amp;IF(INDEX($N$44:$N$67,MATCH(TEXT(T20,"yyyymmdd")&amp;"|3",$X$44:$X$67,0))&lt;&gt;""," — "&amp;INDEX($N$44:$N$67,MATCH(TEXT(T20,"yyyymmdd")&amp;"|3",$X$44:$X$67,0)),"")&amp;IF(AND(INDEX($S$44:$S$67,MATCH(TEXT(T20,"yyyymmdd")&amp;"|3",$X$44:$X$67,0))&lt;&gt;"",INDEX($S$44:$S$67,MATCH(TEXT(T20,"yyyymmdd")&amp;"|3",$X$44:$X$67,0))&lt;&gt;"Planned")," • "&amp;INDEX($S$44:$S$67,MATCH(TEXT(T20,"yyyymmdd")&amp;"|3",$X$44:$X$67,0)),""),"")</f>
        <v/>
      </c>
      <c r="U23" s="58"/>
      <c r="V23" s="59"/>
      <c r="W23" s="24"/>
      <c r="X23" s="24"/>
    </row>
    <row r="24" spans="2:24" ht="16.5" customHeight="1" x14ac:dyDescent="0.2">
      <c r="B24" s="57" t="str">
        <f t="array" ref="B24">IFERROR("["&amp;INDEX($D$44:$D$67,MATCH(TEXT(B20,"yyyymmdd")&amp;"|4",$X$44:$X$67,0))&amp;"] "&amp;INDEX($G$44:$G$67,MATCH(TEXT(B20,"yyyymmdd")&amp;"|4",$X$44:$X$67,0))&amp;IF(INDEX($Q$44:$Q$67,MATCH(TEXT(B20,"yyyymmdd")&amp;"|4",$X$44:$X$67,0))&lt;&gt;""," • "&amp;INDEX($Q$44:$Q$67,MATCH(TEXT(B20,"yyyymmdd")&amp;"|4",$X$44:$X$67,0)),"")&amp;IF(INDEX($N$44:$N$67,MATCH(TEXT(B20,"yyyymmdd")&amp;"|4",$X$44:$X$67,0))&lt;&gt;""," — "&amp;INDEX($N$44:$N$67,MATCH(TEXT(B20,"yyyymmdd")&amp;"|4",$X$44:$X$67,0)),"")&amp;IF(AND(INDEX($S$44:$S$67,MATCH(TEXT(B20,"yyyymmdd")&amp;"|4",$X$44:$X$67,0))&lt;&gt;"",INDEX($S$44:$S$67,MATCH(TEXT(B20,"yyyymmdd")&amp;"|4",$X$44:$X$67,0))&lt;&gt;"Planned")," • "&amp;INDEX($S$44:$S$67,MATCH(TEXT(B20,"yyyymmdd")&amp;"|4",$X$44:$X$67,0)),""),"")</f>
        <v/>
      </c>
      <c r="C24" s="58"/>
      <c r="D24" s="59"/>
      <c r="E24" s="60" t="str">
        <f t="array" ref="E24">IFERROR("["&amp;INDEX($D$44:$D$67,MATCH(TEXT(E20,"yyyymmdd")&amp;"|4",$X$44:$X$67,0))&amp;"] "&amp;INDEX($G$44:$G$67,MATCH(TEXT(E20,"yyyymmdd")&amp;"|4",$X$44:$X$67,0))&amp;IF(INDEX($Q$44:$Q$67,MATCH(TEXT(E20,"yyyymmdd")&amp;"|4",$X$44:$X$67,0))&lt;&gt;""," • "&amp;INDEX($Q$44:$Q$67,MATCH(TEXT(E20,"yyyymmdd")&amp;"|4",$X$44:$X$67,0)),"")&amp;IF(INDEX($N$44:$N$67,MATCH(TEXT(E20,"yyyymmdd")&amp;"|4",$X$44:$X$67,0))&lt;&gt;""," — "&amp;INDEX($N$44:$N$67,MATCH(TEXT(E20,"yyyymmdd")&amp;"|4",$X$44:$X$67,0)),"")&amp;IF(AND(INDEX($S$44:$S$67,MATCH(TEXT(E20,"yyyymmdd")&amp;"|4",$X$44:$X$67,0))&lt;&gt;"",INDEX($S$44:$S$67,MATCH(TEXT(E20,"yyyymmdd")&amp;"|4",$X$44:$X$67,0))&lt;&gt;"Planned")," • "&amp;INDEX($S$44:$S$67,MATCH(TEXT(E20,"yyyymmdd")&amp;"|4",$X$44:$X$67,0)),""),"")</f>
        <v/>
      </c>
      <c r="F24" s="58"/>
      <c r="G24" s="59"/>
      <c r="H24" s="60" t="str">
        <f t="array" ref="H24">IFERROR("["&amp;INDEX($D$44:$D$67,MATCH(TEXT(H20,"yyyymmdd")&amp;"|4",$X$44:$X$67,0))&amp;"] "&amp;INDEX($G$44:$G$67,MATCH(TEXT(H20,"yyyymmdd")&amp;"|4",$X$44:$X$67,0))&amp;IF(INDEX($Q$44:$Q$67,MATCH(TEXT(H20,"yyyymmdd")&amp;"|4",$X$44:$X$67,0))&lt;&gt;""," • "&amp;INDEX($Q$44:$Q$67,MATCH(TEXT(H20,"yyyymmdd")&amp;"|4",$X$44:$X$67,0)),"")&amp;IF(INDEX($N$44:$N$67,MATCH(TEXT(H20,"yyyymmdd")&amp;"|4",$X$44:$X$67,0))&lt;&gt;""," — "&amp;INDEX($N$44:$N$67,MATCH(TEXT(H20,"yyyymmdd")&amp;"|4",$X$44:$X$67,0)),"")&amp;IF(AND(INDEX($S$44:$S$67,MATCH(TEXT(H20,"yyyymmdd")&amp;"|4",$X$44:$X$67,0))&lt;&gt;"",INDEX($S$44:$S$67,MATCH(TEXT(H20,"yyyymmdd")&amp;"|4",$X$44:$X$67,0))&lt;&gt;"Planned")," • "&amp;INDEX($S$44:$S$67,MATCH(TEXT(H20,"yyyymmdd")&amp;"|4",$X$44:$X$67,0)),""),"")</f>
        <v/>
      </c>
      <c r="I24" s="58"/>
      <c r="J24" s="59"/>
      <c r="K24" s="60" t="str">
        <f t="array" ref="K24">IFERROR("["&amp;INDEX($D$44:$D$67,MATCH(TEXT(K20,"yyyymmdd")&amp;"|4",$X$44:$X$67,0))&amp;"] "&amp;INDEX($G$44:$G$67,MATCH(TEXT(K20,"yyyymmdd")&amp;"|4",$X$44:$X$67,0))&amp;IF(INDEX($Q$44:$Q$67,MATCH(TEXT(K20,"yyyymmdd")&amp;"|4",$X$44:$X$67,0))&lt;&gt;""," • "&amp;INDEX($Q$44:$Q$67,MATCH(TEXT(K20,"yyyymmdd")&amp;"|4",$X$44:$X$67,0)),"")&amp;IF(INDEX($N$44:$N$67,MATCH(TEXT(K20,"yyyymmdd")&amp;"|4",$X$44:$X$67,0))&lt;&gt;""," — "&amp;INDEX($N$44:$N$67,MATCH(TEXT(K20,"yyyymmdd")&amp;"|4",$X$44:$X$67,0)),"")&amp;IF(AND(INDEX($S$44:$S$67,MATCH(TEXT(K20,"yyyymmdd")&amp;"|4",$X$44:$X$67,0))&lt;&gt;"",INDEX($S$44:$S$67,MATCH(TEXT(K20,"yyyymmdd")&amp;"|4",$X$44:$X$67,0))&lt;&gt;"Planned")," • "&amp;INDEX($S$44:$S$67,MATCH(TEXT(K20,"yyyymmdd")&amp;"|4",$X$44:$X$67,0)),""),"")</f>
        <v/>
      </c>
      <c r="L24" s="58"/>
      <c r="M24" s="59"/>
      <c r="N24" s="60" t="str">
        <f t="array" ref="N24">IFERROR("["&amp;INDEX($D$44:$D$67,MATCH(TEXT(N20,"yyyymmdd")&amp;"|4",$X$44:$X$67,0))&amp;"] "&amp;INDEX($G$44:$G$67,MATCH(TEXT(N20,"yyyymmdd")&amp;"|4",$X$44:$X$67,0))&amp;IF(INDEX($Q$44:$Q$67,MATCH(TEXT(N20,"yyyymmdd")&amp;"|4",$X$44:$X$67,0))&lt;&gt;""," • "&amp;INDEX($Q$44:$Q$67,MATCH(TEXT(N20,"yyyymmdd")&amp;"|4",$X$44:$X$67,0)),"")&amp;IF(INDEX($N$44:$N$67,MATCH(TEXT(N20,"yyyymmdd")&amp;"|4",$X$44:$X$67,0))&lt;&gt;""," — "&amp;INDEX($N$44:$N$67,MATCH(TEXT(N20,"yyyymmdd")&amp;"|4",$X$44:$X$67,0)),"")&amp;IF(AND(INDEX($S$44:$S$67,MATCH(TEXT(N20,"yyyymmdd")&amp;"|4",$X$44:$X$67,0))&lt;&gt;"",INDEX($S$44:$S$67,MATCH(TEXT(N20,"yyyymmdd")&amp;"|4",$X$44:$X$67,0))&lt;&gt;"Planned")," • "&amp;INDEX($S$44:$S$67,MATCH(TEXT(N20,"yyyymmdd")&amp;"|4",$X$44:$X$67,0)),""),"")</f>
        <v/>
      </c>
      <c r="O24" s="58"/>
      <c r="P24" s="59"/>
      <c r="Q24" s="60" t="str">
        <f t="array" ref="Q24">IFERROR("["&amp;INDEX($D$44:$D$67,MATCH(TEXT(Q20,"yyyymmdd")&amp;"|4",$X$44:$X$67,0))&amp;"] "&amp;INDEX($G$44:$G$67,MATCH(TEXT(Q20,"yyyymmdd")&amp;"|4",$X$44:$X$67,0))&amp;IF(INDEX($Q$44:$Q$67,MATCH(TEXT(Q20,"yyyymmdd")&amp;"|4",$X$44:$X$67,0))&lt;&gt;""," • "&amp;INDEX($Q$44:$Q$67,MATCH(TEXT(Q20,"yyyymmdd")&amp;"|4",$X$44:$X$67,0)),"")&amp;IF(INDEX($N$44:$N$67,MATCH(TEXT(Q20,"yyyymmdd")&amp;"|4",$X$44:$X$67,0))&lt;&gt;""," — "&amp;INDEX($N$44:$N$67,MATCH(TEXT(Q20,"yyyymmdd")&amp;"|4",$X$44:$X$67,0)),"")&amp;IF(AND(INDEX($S$44:$S$67,MATCH(TEXT(Q20,"yyyymmdd")&amp;"|4",$X$44:$X$67,0))&lt;&gt;"",INDEX($S$44:$S$67,MATCH(TEXT(Q20,"yyyymmdd")&amp;"|4",$X$44:$X$67,0))&lt;&gt;"Planned")," • "&amp;INDEX($S$44:$S$67,MATCH(TEXT(Q20,"yyyymmdd")&amp;"|4",$X$44:$X$67,0)),""),"")</f>
        <v/>
      </c>
      <c r="R24" s="58"/>
      <c r="S24" s="59"/>
      <c r="T24" s="57" t="str">
        <f t="array" ref="T24">IFERROR("["&amp;INDEX($D$44:$D$67,MATCH(TEXT(T20,"yyyymmdd")&amp;"|4",$X$44:$X$67,0))&amp;"] "&amp;INDEX($G$44:$G$67,MATCH(TEXT(T20,"yyyymmdd")&amp;"|4",$X$44:$X$67,0))&amp;IF(INDEX($Q$44:$Q$67,MATCH(TEXT(T20,"yyyymmdd")&amp;"|4",$X$44:$X$67,0))&lt;&gt;""," • "&amp;INDEX($Q$44:$Q$67,MATCH(TEXT(T20,"yyyymmdd")&amp;"|4",$X$44:$X$67,0)),"")&amp;IF(INDEX($N$44:$N$67,MATCH(TEXT(T20,"yyyymmdd")&amp;"|4",$X$44:$X$67,0))&lt;&gt;""," — "&amp;INDEX($N$44:$N$67,MATCH(TEXT(T20,"yyyymmdd")&amp;"|4",$X$44:$X$67,0)),"")&amp;IF(AND(INDEX($S$44:$S$67,MATCH(TEXT(T20,"yyyymmdd")&amp;"|4",$X$44:$X$67,0))&lt;&gt;"",INDEX($S$44:$S$67,MATCH(TEXT(T20,"yyyymmdd")&amp;"|4",$X$44:$X$67,0))&lt;&gt;"Planned")," • "&amp;INDEX($S$44:$S$67,MATCH(TEXT(T20,"yyyymmdd")&amp;"|4",$X$44:$X$67,0)),""),"")</f>
        <v/>
      </c>
      <c r="U24" s="58"/>
      <c r="V24" s="59"/>
      <c r="W24" s="24"/>
      <c r="X24" s="24"/>
    </row>
    <row r="25" spans="2:24" ht="12.75" customHeight="1" x14ac:dyDescent="0.2">
      <c r="B25" s="66">
        <f>DATE($T$3,$X$2,1)-WEEKDAY(DATE($T$3,$X$2,1),1)+1+21</f>
        <v>46194</v>
      </c>
      <c r="C25" s="58"/>
      <c r="D25" s="59"/>
      <c r="E25" s="67">
        <f>DATE($T$3,$X$2,1)-WEEKDAY(DATE($T$3,$X$2,1),1)+1+22</f>
        <v>46195</v>
      </c>
      <c r="F25" s="58"/>
      <c r="G25" s="59"/>
      <c r="H25" s="67">
        <f>DATE($T$3,$X$2,1)-WEEKDAY(DATE($T$3,$X$2,1),1)+1+23</f>
        <v>46196</v>
      </c>
      <c r="I25" s="58"/>
      <c r="J25" s="59"/>
      <c r="K25" s="67">
        <f>DATE($T$3,$X$2,1)-WEEKDAY(DATE($T$3,$X$2,1),1)+1+24</f>
        <v>46197</v>
      </c>
      <c r="L25" s="58"/>
      <c r="M25" s="59"/>
      <c r="N25" s="67">
        <f>DATE($T$3,$X$2,1)-WEEKDAY(DATE($T$3,$X$2,1),1)+1+25</f>
        <v>46198</v>
      </c>
      <c r="O25" s="58"/>
      <c r="P25" s="59"/>
      <c r="Q25" s="67">
        <f>DATE($T$3,$X$2,1)-WEEKDAY(DATE($T$3,$X$2,1),1)+1+26</f>
        <v>46199</v>
      </c>
      <c r="R25" s="58"/>
      <c r="S25" s="59"/>
      <c r="T25" s="66">
        <f>DATE($T$3,$X$2,1)-WEEKDAY(DATE($T$3,$X$2,1),1)+1+27</f>
        <v>46200</v>
      </c>
      <c r="U25" s="58"/>
      <c r="V25" s="59"/>
      <c r="W25" s="24"/>
      <c r="X25" s="24"/>
    </row>
    <row r="26" spans="2:24" ht="16.5" customHeight="1" x14ac:dyDescent="0.2">
      <c r="B26" s="57" t="str">
        <f t="array" ref="B26">IFERROR("["&amp;INDEX($D$44:$D$67,MATCH(TEXT(B25,"yyyymmdd")&amp;"|1",$X$44:$X$67,0))&amp;"] "&amp;INDEX($G$44:$G$67,MATCH(TEXT(B25,"yyyymmdd")&amp;"|1",$X$44:$X$67,0))&amp;IF(INDEX($Q$44:$Q$67,MATCH(TEXT(B25,"yyyymmdd")&amp;"|1",$X$44:$X$67,0))&lt;&gt;""," • "&amp;INDEX($Q$44:$Q$67,MATCH(TEXT(B25,"yyyymmdd")&amp;"|1",$X$44:$X$67,0)),"")&amp;IF(INDEX($N$44:$N$67,MATCH(TEXT(B25,"yyyymmdd")&amp;"|1",$X$44:$X$67,0))&lt;&gt;""," — "&amp;INDEX($N$44:$N$67,MATCH(TEXT(B25,"yyyymmdd")&amp;"|1",$X$44:$X$67,0)),"")&amp;IF(AND(INDEX($S$44:$S$67,MATCH(TEXT(B25,"yyyymmdd")&amp;"|1",$X$44:$X$67,0))&lt;&gt;"",INDEX($S$44:$S$67,MATCH(TEXT(B25,"yyyymmdd")&amp;"|1",$X$44:$X$67,0))&lt;&gt;"Planned")," • "&amp;INDEX($S$44:$S$67,MATCH(TEXT(B25,"yyyymmdd")&amp;"|1",$X$44:$X$67,0)),""),"")</f>
        <v/>
      </c>
      <c r="C26" s="58"/>
      <c r="D26" s="59"/>
      <c r="E26" s="60" t="str">
        <f t="array" ref="E26">IFERROR("["&amp;INDEX($D$44:$D$67,MATCH(TEXT(E25,"yyyymmdd")&amp;"|1",$X$44:$X$67,0))&amp;"] "&amp;INDEX($G$44:$G$67,MATCH(TEXT(E25,"yyyymmdd")&amp;"|1",$X$44:$X$67,0))&amp;IF(INDEX($Q$44:$Q$67,MATCH(TEXT(E25,"yyyymmdd")&amp;"|1",$X$44:$X$67,0))&lt;&gt;""," • "&amp;INDEX($Q$44:$Q$67,MATCH(TEXT(E25,"yyyymmdd")&amp;"|1",$X$44:$X$67,0)),"")&amp;IF(INDEX($N$44:$N$67,MATCH(TEXT(E25,"yyyymmdd")&amp;"|1",$X$44:$X$67,0))&lt;&gt;""," — "&amp;INDEX($N$44:$N$67,MATCH(TEXT(E25,"yyyymmdd")&amp;"|1",$X$44:$X$67,0)),"")&amp;IF(AND(INDEX($S$44:$S$67,MATCH(TEXT(E25,"yyyymmdd")&amp;"|1",$X$44:$X$67,0))&lt;&gt;"",INDEX($S$44:$S$67,MATCH(TEXT(E25,"yyyymmdd")&amp;"|1",$X$44:$X$67,0))&lt;&gt;"Planned")," • "&amp;INDEX($S$44:$S$67,MATCH(TEXT(E25,"yyyymmdd")&amp;"|1",$X$44:$X$67,0)),""),"")</f>
        <v/>
      </c>
      <c r="F26" s="58"/>
      <c r="G26" s="59"/>
      <c r="H26" s="60" t="str">
        <f t="array" ref="H26">IFERROR("["&amp;INDEX($D$44:$D$67,MATCH(TEXT(H25,"yyyymmdd")&amp;"|1",$X$44:$X$67,0))&amp;"] "&amp;INDEX($G$44:$G$67,MATCH(TEXT(H25,"yyyymmdd")&amp;"|1",$X$44:$X$67,0))&amp;IF(INDEX($Q$44:$Q$67,MATCH(TEXT(H25,"yyyymmdd")&amp;"|1",$X$44:$X$67,0))&lt;&gt;""," • "&amp;INDEX($Q$44:$Q$67,MATCH(TEXT(H25,"yyyymmdd")&amp;"|1",$X$44:$X$67,0)),"")&amp;IF(INDEX($N$44:$N$67,MATCH(TEXT(H25,"yyyymmdd")&amp;"|1",$X$44:$X$67,0))&lt;&gt;""," — "&amp;INDEX($N$44:$N$67,MATCH(TEXT(H25,"yyyymmdd")&amp;"|1",$X$44:$X$67,0)),"")&amp;IF(AND(INDEX($S$44:$S$67,MATCH(TEXT(H25,"yyyymmdd")&amp;"|1",$X$44:$X$67,0))&lt;&gt;"",INDEX($S$44:$S$67,MATCH(TEXT(H25,"yyyymmdd")&amp;"|1",$X$44:$X$67,0))&lt;&gt;"Planned")," • "&amp;INDEX($S$44:$S$67,MATCH(TEXT(H25,"yyyymmdd")&amp;"|1",$X$44:$X$67,0)),""),"")</f>
        <v>[Review] Monthly operating review • 10:00 AM — Leadership</v>
      </c>
      <c r="I26" s="58"/>
      <c r="J26" s="59"/>
      <c r="K26" s="60" t="str">
        <f t="array" ref="K26">IFERROR("["&amp;INDEX($D$44:$D$67,MATCH(TEXT(K25,"yyyymmdd")&amp;"|1",$X$44:$X$67,0))&amp;"] "&amp;INDEX($G$44:$G$67,MATCH(TEXT(K25,"yyyymmdd")&amp;"|1",$X$44:$X$67,0))&amp;IF(INDEX($Q$44:$Q$67,MATCH(TEXT(K25,"yyyymmdd")&amp;"|1",$X$44:$X$67,0))&lt;&gt;""," • "&amp;INDEX($Q$44:$Q$67,MATCH(TEXT(K25,"yyyymmdd")&amp;"|1",$X$44:$X$67,0)),"")&amp;IF(INDEX($N$44:$N$67,MATCH(TEXT(K25,"yyyymmdd")&amp;"|1",$X$44:$X$67,0))&lt;&gt;""," — "&amp;INDEX($N$44:$N$67,MATCH(TEXT(K25,"yyyymmdd")&amp;"|1",$X$44:$X$67,0)),"")&amp;IF(AND(INDEX($S$44:$S$67,MATCH(TEXT(K25,"yyyymmdd")&amp;"|1",$X$44:$X$67,0))&lt;&gt;"",INDEX($S$44:$S$67,MATCH(TEXT(K25,"yyyymmdd")&amp;"|1",$X$44:$X$67,0))&lt;&gt;"Planned")," • "&amp;INDEX($S$44:$S$67,MATCH(TEXT(K25,"yyyymmdd")&amp;"|1",$X$44:$X$67,0)),""),"")</f>
        <v/>
      </c>
      <c r="L26" s="58"/>
      <c r="M26" s="59"/>
      <c r="N26" s="60" t="str">
        <f t="array" ref="N26">IFERROR("["&amp;INDEX($D$44:$D$67,MATCH(TEXT(N25,"yyyymmdd")&amp;"|1",$X$44:$X$67,0))&amp;"] "&amp;INDEX($G$44:$G$67,MATCH(TEXT(N25,"yyyymmdd")&amp;"|1",$X$44:$X$67,0))&amp;IF(INDEX($Q$44:$Q$67,MATCH(TEXT(N25,"yyyymmdd")&amp;"|1",$X$44:$X$67,0))&lt;&gt;""," • "&amp;INDEX($Q$44:$Q$67,MATCH(TEXT(N25,"yyyymmdd")&amp;"|1",$X$44:$X$67,0)),"")&amp;IF(INDEX($N$44:$N$67,MATCH(TEXT(N25,"yyyymmdd")&amp;"|1",$X$44:$X$67,0))&lt;&gt;""," — "&amp;INDEX($N$44:$N$67,MATCH(TEXT(N25,"yyyymmdd")&amp;"|1",$X$44:$X$67,0)),"")&amp;IF(AND(INDEX($S$44:$S$67,MATCH(TEXT(N25,"yyyymmdd")&amp;"|1",$X$44:$X$67,0))&lt;&gt;"",INDEX($S$44:$S$67,MATCH(TEXT(N25,"yyyymmdd")&amp;"|1",$X$44:$X$67,0))&lt;&gt;"Planned")," • "&amp;INDEX($S$44:$S$67,MATCH(TEXT(N25,"yyyymmdd")&amp;"|1",$X$44:$X$67,0)),""),"")</f>
        <v/>
      </c>
      <c r="O26" s="58"/>
      <c r="P26" s="59"/>
      <c r="Q26" s="60" t="str">
        <f t="array" ref="Q26">IFERROR("["&amp;INDEX($D$44:$D$67,MATCH(TEXT(Q25,"yyyymmdd")&amp;"|1",$X$44:$X$67,0))&amp;"] "&amp;INDEX($G$44:$G$67,MATCH(TEXT(Q25,"yyyymmdd")&amp;"|1",$X$44:$X$67,0))&amp;IF(INDEX($Q$44:$Q$67,MATCH(TEXT(Q25,"yyyymmdd")&amp;"|1",$X$44:$X$67,0))&lt;&gt;""," • "&amp;INDEX($Q$44:$Q$67,MATCH(TEXT(Q25,"yyyymmdd")&amp;"|1",$X$44:$X$67,0)),"")&amp;IF(INDEX($N$44:$N$67,MATCH(TEXT(Q25,"yyyymmdd")&amp;"|1",$X$44:$X$67,0))&lt;&gt;""," — "&amp;INDEX($N$44:$N$67,MATCH(TEXT(Q25,"yyyymmdd")&amp;"|1",$X$44:$X$67,0)),"")&amp;IF(AND(INDEX($S$44:$S$67,MATCH(TEXT(Q25,"yyyymmdd")&amp;"|1",$X$44:$X$67,0))&lt;&gt;"",INDEX($S$44:$S$67,MATCH(TEXT(Q25,"yyyymmdd")&amp;"|1",$X$44:$X$67,0))&lt;&gt;"Planned")," • "&amp;INDEX($S$44:$S$67,MATCH(TEXT(Q25,"yyyymmdd")&amp;"|1",$X$44:$X$67,0)),""),"")</f>
        <v>[Planning] Next-month assumptions finalized • 3:00 PM — FP&amp;A</v>
      </c>
      <c r="R26" s="58"/>
      <c r="S26" s="59"/>
      <c r="T26" s="57" t="str">
        <f t="array" ref="T26">IFERROR("["&amp;INDEX($D$44:$D$67,MATCH(TEXT(T25,"yyyymmdd")&amp;"|1",$X$44:$X$67,0))&amp;"] "&amp;INDEX($G$44:$G$67,MATCH(TEXT(T25,"yyyymmdd")&amp;"|1",$X$44:$X$67,0))&amp;IF(INDEX($Q$44:$Q$67,MATCH(TEXT(T25,"yyyymmdd")&amp;"|1",$X$44:$X$67,0))&lt;&gt;""," • "&amp;INDEX($Q$44:$Q$67,MATCH(TEXT(T25,"yyyymmdd")&amp;"|1",$X$44:$X$67,0)),"")&amp;IF(INDEX($N$44:$N$67,MATCH(TEXT(T25,"yyyymmdd")&amp;"|1",$X$44:$X$67,0))&lt;&gt;""," — "&amp;INDEX($N$44:$N$67,MATCH(TEXT(T25,"yyyymmdd")&amp;"|1",$X$44:$X$67,0)),"")&amp;IF(AND(INDEX($S$44:$S$67,MATCH(TEXT(T25,"yyyymmdd")&amp;"|1",$X$44:$X$67,0))&lt;&gt;"",INDEX($S$44:$S$67,MATCH(TEXT(T25,"yyyymmdd")&amp;"|1",$X$44:$X$67,0))&lt;&gt;"Planned")," • "&amp;INDEX($S$44:$S$67,MATCH(TEXT(T25,"yyyymmdd")&amp;"|1",$X$44:$X$67,0)),""),"")</f>
        <v/>
      </c>
      <c r="U26" s="58"/>
      <c r="V26" s="59"/>
      <c r="W26" s="24"/>
      <c r="X26" s="24"/>
    </row>
    <row r="27" spans="2:24" ht="16.5" customHeight="1" x14ac:dyDescent="0.2">
      <c r="B27" s="57" t="str">
        <f t="array" ref="B27">IFERROR("["&amp;INDEX($D$44:$D$67,MATCH(TEXT(B25,"yyyymmdd")&amp;"|2",$X$44:$X$67,0))&amp;"] "&amp;INDEX($G$44:$G$67,MATCH(TEXT(B25,"yyyymmdd")&amp;"|2",$X$44:$X$67,0))&amp;IF(INDEX($Q$44:$Q$67,MATCH(TEXT(B25,"yyyymmdd")&amp;"|2",$X$44:$X$67,0))&lt;&gt;""," • "&amp;INDEX($Q$44:$Q$67,MATCH(TEXT(B25,"yyyymmdd")&amp;"|2",$X$44:$X$67,0)),"")&amp;IF(INDEX($N$44:$N$67,MATCH(TEXT(B25,"yyyymmdd")&amp;"|2",$X$44:$X$67,0))&lt;&gt;""," — "&amp;INDEX($N$44:$N$67,MATCH(TEXT(B25,"yyyymmdd")&amp;"|2",$X$44:$X$67,0)),"")&amp;IF(AND(INDEX($S$44:$S$67,MATCH(TEXT(B25,"yyyymmdd")&amp;"|2",$X$44:$X$67,0))&lt;&gt;"",INDEX($S$44:$S$67,MATCH(TEXT(B25,"yyyymmdd")&amp;"|2",$X$44:$X$67,0))&lt;&gt;"Planned")," • "&amp;INDEX($S$44:$S$67,MATCH(TEXT(B25,"yyyymmdd")&amp;"|2",$X$44:$X$67,0)),""),"")</f>
        <v/>
      </c>
      <c r="C27" s="58"/>
      <c r="D27" s="59"/>
      <c r="E27" s="60" t="str">
        <f t="array" ref="E27">IFERROR("["&amp;INDEX($D$44:$D$67,MATCH(TEXT(E25,"yyyymmdd")&amp;"|2",$X$44:$X$67,0))&amp;"] "&amp;INDEX($G$44:$G$67,MATCH(TEXT(E25,"yyyymmdd")&amp;"|2",$X$44:$X$67,0))&amp;IF(INDEX($Q$44:$Q$67,MATCH(TEXT(E25,"yyyymmdd")&amp;"|2",$X$44:$X$67,0))&lt;&gt;""," • "&amp;INDEX($Q$44:$Q$67,MATCH(TEXT(E25,"yyyymmdd")&amp;"|2",$X$44:$X$67,0)),"")&amp;IF(INDEX($N$44:$N$67,MATCH(TEXT(E25,"yyyymmdd")&amp;"|2",$X$44:$X$67,0))&lt;&gt;""," — "&amp;INDEX($N$44:$N$67,MATCH(TEXT(E25,"yyyymmdd")&amp;"|2",$X$44:$X$67,0)),"")&amp;IF(AND(INDEX($S$44:$S$67,MATCH(TEXT(E25,"yyyymmdd")&amp;"|2",$X$44:$X$67,0))&lt;&gt;"",INDEX($S$44:$S$67,MATCH(TEXT(E25,"yyyymmdd")&amp;"|2",$X$44:$X$67,0))&lt;&gt;"Planned")," • "&amp;INDEX($S$44:$S$67,MATCH(TEXT(E25,"yyyymmdd")&amp;"|2",$X$44:$X$67,0)),""),"")</f>
        <v/>
      </c>
      <c r="F27" s="58"/>
      <c r="G27" s="59"/>
      <c r="H27" s="60" t="str">
        <f t="array" ref="H27">IFERROR("["&amp;INDEX($D$44:$D$67,MATCH(TEXT(H25,"yyyymmdd")&amp;"|2",$X$44:$X$67,0))&amp;"] "&amp;INDEX($G$44:$G$67,MATCH(TEXT(H25,"yyyymmdd")&amp;"|2",$X$44:$X$67,0))&amp;IF(INDEX($Q$44:$Q$67,MATCH(TEXT(H25,"yyyymmdd")&amp;"|2",$X$44:$X$67,0))&lt;&gt;""," • "&amp;INDEX($Q$44:$Q$67,MATCH(TEXT(H25,"yyyymmdd")&amp;"|2",$X$44:$X$67,0)),"")&amp;IF(INDEX($N$44:$N$67,MATCH(TEXT(H25,"yyyymmdd")&amp;"|2",$X$44:$X$67,0))&lt;&gt;""," — "&amp;INDEX($N$44:$N$67,MATCH(TEXT(H25,"yyyymmdd")&amp;"|2",$X$44:$X$67,0)),"")&amp;IF(AND(INDEX($S$44:$S$67,MATCH(TEXT(H25,"yyyymmdd")&amp;"|2",$X$44:$X$67,0))&lt;&gt;"",INDEX($S$44:$S$67,MATCH(TEXT(H25,"yyyymmdd")&amp;"|2",$X$44:$X$67,0))&lt;&gt;"Planned")," • "&amp;INDEX($S$44:$S$67,MATCH(TEXT(H25,"yyyymmdd")&amp;"|2",$X$44:$X$67,0)),""),"")</f>
        <v/>
      </c>
      <c r="I27" s="58"/>
      <c r="J27" s="59"/>
      <c r="K27" s="60" t="str">
        <f t="array" ref="K27">IFERROR("["&amp;INDEX($D$44:$D$67,MATCH(TEXT(K25,"yyyymmdd")&amp;"|2",$X$44:$X$67,0))&amp;"] "&amp;INDEX($G$44:$G$67,MATCH(TEXT(K25,"yyyymmdd")&amp;"|2",$X$44:$X$67,0))&amp;IF(INDEX($Q$44:$Q$67,MATCH(TEXT(K25,"yyyymmdd")&amp;"|2",$X$44:$X$67,0))&lt;&gt;""," • "&amp;INDEX($Q$44:$Q$67,MATCH(TEXT(K25,"yyyymmdd")&amp;"|2",$X$44:$X$67,0)),"")&amp;IF(INDEX($N$44:$N$67,MATCH(TEXT(K25,"yyyymmdd")&amp;"|2",$X$44:$X$67,0))&lt;&gt;""," — "&amp;INDEX($N$44:$N$67,MATCH(TEXT(K25,"yyyymmdd")&amp;"|2",$X$44:$X$67,0)),"")&amp;IF(AND(INDEX($S$44:$S$67,MATCH(TEXT(K25,"yyyymmdd")&amp;"|2",$X$44:$X$67,0))&lt;&gt;"",INDEX($S$44:$S$67,MATCH(TEXT(K25,"yyyymmdd")&amp;"|2",$X$44:$X$67,0))&lt;&gt;"Planned")," • "&amp;INDEX($S$44:$S$67,MATCH(TEXT(K25,"yyyymmdd")&amp;"|2",$X$44:$X$67,0)),""),"")</f>
        <v/>
      </c>
      <c r="L27" s="58"/>
      <c r="M27" s="59"/>
      <c r="N27" s="60" t="str">
        <f t="array" ref="N27">IFERROR("["&amp;INDEX($D$44:$D$67,MATCH(TEXT(N25,"yyyymmdd")&amp;"|2",$X$44:$X$67,0))&amp;"] "&amp;INDEX($G$44:$G$67,MATCH(TEXT(N25,"yyyymmdd")&amp;"|2",$X$44:$X$67,0))&amp;IF(INDEX($Q$44:$Q$67,MATCH(TEXT(N25,"yyyymmdd")&amp;"|2",$X$44:$X$67,0))&lt;&gt;""," • "&amp;INDEX($Q$44:$Q$67,MATCH(TEXT(N25,"yyyymmdd")&amp;"|2",$X$44:$X$67,0)),"")&amp;IF(INDEX($N$44:$N$67,MATCH(TEXT(N25,"yyyymmdd")&amp;"|2",$X$44:$X$67,0))&lt;&gt;""," — "&amp;INDEX($N$44:$N$67,MATCH(TEXT(N25,"yyyymmdd")&amp;"|2",$X$44:$X$67,0)),"")&amp;IF(AND(INDEX($S$44:$S$67,MATCH(TEXT(N25,"yyyymmdd")&amp;"|2",$X$44:$X$67,0))&lt;&gt;"",INDEX($S$44:$S$67,MATCH(TEXT(N25,"yyyymmdd")&amp;"|2",$X$44:$X$67,0))&lt;&gt;"Planned")," • "&amp;INDEX($S$44:$S$67,MATCH(TEXT(N25,"yyyymmdd")&amp;"|2",$X$44:$X$67,0)),""),"")</f>
        <v/>
      </c>
      <c r="O27" s="58"/>
      <c r="P27" s="59"/>
      <c r="Q27" s="60" t="str">
        <f t="array" ref="Q27">IFERROR("["&amp;INDEX($D$44:$D$67,MATCH(TEXT(Q25,"yyyymmdd")&amp;"|2",$X$44:$X$67,0))&amp;"] "&amp;INDEX($G$44:$G$67,MATCH(TEXT(Q25,"yyyymmdd")&amp;"|2",$X$44:$X$67,0))&amp;IF(INDEX($Q$44:$Q$67,MATCH(TEXT(Q25,"yyyymmdd")&amp;"|2",$X$44:$X$67,0))&lt;&gt;""," • "&amp;INDEX($Q$44:$Q$67,MATCH(TEXT(Q25,"yyyymmdd")&amp;"|2",$X$44:$X$67,0)),"")&amp;IF(INDEX($N$44:$N$67,MATCH(TEXT(Q25,"yyyymmdd")&amp;"|2",$X$44:$X$67,0))&lt;&gt;""," — "&amp;INDEX($N$44:$N$67,MATCH(TEXT(Q25,"yyyymmdd")&amp;"|2",$X$44:$X$67,0)),"")&amp;IF(AND(INDEX($S$44:$S$67,MATCH(TEXT(Q25,"yyyymmdd")&amp;"|2",$X$44:$X$67,0))&lt;&gt;"",INDEX($S$44:$S$67,MATCH(TEXT(Q25,"yyyymmdd")&amp;"|2",$X$44:$X$67,0))&lt;&gt;"Planned")," • "&amp;INDEX($S$44:$S$67,MATCH(TEXT(Q25,"yyyymmdd")&amp;"|2",$X$44:$X$67,0)),""),"")</f>
        <v/>
      </c>
      <c r="R27" s="58"/>
      <c r="S27" s="59"/>
      <c r="T27" s="57" t="str">
        <f t="array" ref="T27">IFERROR("["&amp;INDEX($D$44:$D$67,MATCH(TEXT(T25,"yyyymmdd")&amp;"|2",$X$44:$X$67,0))&amp;"] "&amp;INDEX($G$44:$G$67,MATCH(TEXT(T25,"yyyymmdd")&amp;"|2",$X$44:$X$67,0))&amp;IF(INDEX($Q$44:$Q$67,MATCH(TEXT(T25,"yyyymmdd")&amp;"|2",$X$44:$X$67,0))&lt;&gt;""," • "&amp;INDEX($Q$44:$Q$67,MATCH(TEXT(T25,"yyyymmdd")&amp;"|2",$X$44:$X$67,0)),"")&amp;IF(INDEX($N$44:$N$67,MATCH(TEXT(T25,"yyyymmdd")&amp;"|2",$X$44:$X$67,0))&lt;&gt;""," — "&amp;INDEX($N$44:$N$67,MATCH(TEXT(T25,"yyyymmdd")&amp;"|2",$X$44:$X$67,0)),"")&amp;IF(AND(INDEX($S$44:$S$67,MATCH(TEXT(T25,"yyyymmdd")&amp;"|2",$X$44:$X$67,0))&lt;&gt;"",INDEX($S$44:$S$67,MATCH(TEXT(T25,"yyyymmdd")&amp;"|2",$X$44:$X$67,0))&lt;&gt;"Planned")," • "&amp;INDEX($S$44:$S$67,MATCH(TEXT(T25,"yyyymmdd")&amp;"|2",$X$44:$X$67,0)),""),"")</f>
        <v/>
      </c>
      <c r="U27" s="58"/>
      <c r="V27" s="59"/>
      <c r="W27" s="24"/>
      <c r="X27" s="24"/>
    </row>
    <row r="28" spans="2:24" ht="16.5" customHeight="1" x14ac:dyDescent="0.2">
      <c r="B28" s="57" t="str">
        <f t="array" ref="B28">IFERROR("["&amp;INDEX($D$44:$D$67,MATCH(TEXT(B25,"yyyymmdd")&amp;"|3",$X$44:$X$67,0))&amp;"] "&amp;INDEX($G$44:$G$67,MATCH(TEXT(B25,"yyyymmdd")&amp;"|3",$X$44:$X$67,0))&amp;IF(INDEX($Q$44:$Q$67,MATCH(TEXT(B25,"yyyymmdd")&amp;"|3",$X$44:$X$67,0))&lt;&gt;""," • "&amp;INDEX($Q$44:$Q$67,MATCH(TEXT(B25,"yyyymmdd")&amp;"|3",$X$44:$X$67,0)),"")&amp;IF(INDEX($N$44:$N$67,MATCH(TEXT(B25,"yyyymmdd")&amp;"|3",$X$44:$X$67,0))&lt;&gt;""," — "&amp;INDEX($N$44:$N$67,MATCH(TEXT(B25,"yyyymmdd")&amp;"|3",$X$44:$X$67,0)),"")&amp;IF(AND(INDEX($S$44:$S$67,MATCH(TEXT(B25,"yyyymmdd")&amp;"|3",$X$44:$X$67,0))&lt;&gt;"",INDEX($S$44:$S$67,MATCH(TEXT(B25,"yyyymmdd")&amp;"|3",$X$44:$X$67,0))&lt;&gt;"Planned")," • "&amp;INDEX($S$44:$S$67,MATCH(TEXT(B25,"yyyymmdd")&amp;"|3",$X$44:$X$67,0)),""),"")</f>
        <v/>
      </c>
      <c r="C28" s="58"/>
      <c r="D28" s="59"/>
      <c r="E28" s="60" t="str">
        <f t="array" ref="E28">IFERROR("["&amp;INDEX($D$44:$D$67,MATCH(TEXT(E25,"yyyymmdd")&amp;"|3",$X$44:$X$67,0))&amp;"] "&amp;INDEX($G$44:$G$67,MATCH(TEXT(E25,"yyyymmdd")&amp;"|3",$X$44:$X$67,0))&amp;IF(INDEX($Q$44:$Q$67,MATCH(TEXT(E25,"yyyymmdd")&amp;"|3",$X$44:$X$67,0))&lt;&gt;""," • "&amp;INDEX($Q$44:$Q$67,MATCH(TEXT(E25,"yyyymmdd")&amp;"|3",$X$44:$X$67,0)),"")&amp;IF(INDEX($N$44:$N$67,MATCH(TEXT(E25,"yyyymmdd")&amp;"|3",$X$44:$X$67,0))&lt;&gt;""," — "&amp;INDEX($N$44:$N$67,MATCH(TEXT(E25,"yyyymmdd")&amp;"|3",$X$44:$X$67,0)),"")&amp;IF(AND(INDEX($S$44:$S$67,MATCH(TEXT(E25,"yyyymmdd")&amp;"|3",$X$44:$X$67,0))&lt;&gt;"",INDEX($S$44:$S$67,MATCH(TEXT(E25,"yyyymmdd")&amp;"|3",$X$44:$X$67,0))&lt;&gt;"Planned")," • "&amp;INDEX($S$44:$S$67,MATCH(TEXT(E25,"yyyymmdd")&amp;"|3",$X$44:$X$67,0)),""),"")</f>
        <v/>
      </c>
      <c r="F28" s="58"/>
      <c r="G28" s="59"/>
      <c r="H28" s="60" t="str">
        <f t="array" ref="H28">IFERROR("["&amp;INDEX($D$44:$D$67,MATCH(TEXT(H25,"yyyymmdd")&amp;"|3",$X$44:$X$67,0))&amp;"] "&amp;INDEX($G$44:$G$67,MATCH(TEXT(H25,"yyyymmdd")&amp;"|3",$X$44:$X$67,0))&amp;IF(INDEX($Q$44:$Q$67,MATCH(TEXT(H25,"yyyymmdd")&amp;"|3",$X$44:$X$67,0))&lt;&gt;""," • "&amp;INDEX($Q$44:$Q$67,MATCH(TEXT(H25,"yyyymmdd")&amp;"|3",$X$44:$X$67,0)),"")&amp;IF(INDEX($N$44:$N$67,MATCH(TEXT(H25,"yyyymmdd")&amp;"|3",$X$44:$X$67,0))&lt;&gt;""," — "&amp;INDEX($N$44:$N$67,MATCH(TEXT(H25,"yyyymmdd")&amp;"|3",$X$44:$X$67,0)),"")&amp;IF(AND(INDEX($S$44:$S$67,MATCH(TEXT(H25,"yyyymmdd")&amp;"|3",$X$44:$X$67,0))&lt;&gt;"",INDEX($S$44:$S$67,MATCH(TEXT(H25,"yyyymmdd")&amp;"|3",$X$44:$X$67,0))&lt;&gt;"Planned")," • "&amp;INDEX($S$44:$S$67,MATCH(TEXT(H25,"yyyymmdd")&amp;"|3",$X$44:$X$67,0)),""),"")</f>
        <v/>
      </c>
      <c r="I28" s="58"/>
      <c r="J28" s="59"/>
      <c r="K28" s="60" t="str">
        <f t="array" ref="K28">IFERROR("["&amp;INDEX($D$44:$D$67,MATCH(TEXT(K25,"yyyymmdd")&amp;"|3",$X$44:$X$67,0))&amp;"] "&amp;INDEX($G$44:$G$67,MATCH(TEXT(K25,"yyyymmdd")&amp;"|3",$X$44:$X$67,0))&amp;IF(INDEX($Q$44:$Q$67,MATCH(TEXT(K25,"yyyymmdd")&amp;"|3",$X$44:$X$67,0))&lt;&gt;""," • "&amp;INDEX($Q$44:$Q$67,MATCH(TEXT(K25,"yyyymmdd")&amp;"|3",$X$44:$X$67,0)),"")&amp;IF(INDEX($N$44:$N$67,MATCH(TEXT(K25,"yyyymmdd")&amp;"|3",$X$44:$X$67,0))&lt;&gt;""," — "&amp;INDEX($N$44:$N$67,MATCH(TEXT(K25,"yyyymmdd")&amp;"|3",$X$44:$X$67,0)),"")&amp;IF(AND(INDEX($S$44:$S$67,MATCH(TEXT(K25,"yyyymmdd")&amp;"|3",$X$44:$X$67,0))&lt;&gt;"",INDEX($S$44:$S$67,MATCH(TEXT(K25,"yyyymmdd")&amp;"|3",$X$44:$X$67,0))&lt;&gt;"Planned")," • "&amp;INDEX($S$44:$S$67,MATCH(TEXT(K25,"yyyymmdd")&amp;"|3",$X$44:$X$67,0)),""),"")</f>
        <v/>
      </c>
      <c r="L28" s="58"/>
      <c r="M28" s="59"/>
      <c r="N28" s="60" t="str">
        <f t="array" ref="N28">IFERROR("["&amp;INDEX($D$44:$D$67,MATCH(TEXT(N25,"yyyymmdd")&amp;"|3",$X$44:$X$67,0))&amp;"] "&amp;INDEX($G$44:$G$67,MATCH(TEXT(N25,"yyyymmdd")&amp;"|3",$X$44:$X$67,0))&amp;IF(INDEX($Q$44:$Q$67,MATCH(TEXT(N25,"yyyymmdd")&amp;"|3",$X$44:$X$67,0))&lt;&gt;""," • "&amp;INDEX($Q$44:$Q$67,MATCH(TEXT(N25,"yyyymmdd")&amp;"|3",$X$44:$X$67,0)),"")&amp;IF(INDEX($N$44:$N$67,MATCH(TEXT(N25,"yyyymmdd")&amp;"|3",$X$44:$X$67,0))&lt;&gt;""," — "&amp;INDEX($N$44:$N$67,MATCH(TEXT(N25,"yyyymmdd")&amp;"|3",$X$44:$X$67,0)),"")&amp;IF(AND(INDEX($S$44:$S$67,MATCH(TEXT(N25,"yyyymmdd")&amp;"|3",$X$44:$X$67,0))&lt;&gt;"",INDEX($S$44:$S$67,MATCH(TEXT(N25,"yyyymmdd")&amp;"|3",$X$44:$X$67,0))&lt;&gt;"Planned")," • "&amp;INDEX($S$44:$S$67,MATCH(TEXT(N25,"yyyymmdd")&amp;"|3",$X$44:$X$67,0)),""),"")</f>
        <v/>
      </c>
      <c r="O28" s="58"/>
      <c r="P28" s="59"/>
      <c r="Q28" s="60" t="str">
        <f t="array" ref="Q28">IFERROR("["&amp;INDEX($D$44:$D$67,MATCH(TEXT(Q25,"yyyymmdd")&amp;"|3",$X$44:$X$67,0))&amp;"] "&amp;INDEX($G$44:$G$67,MATCH(TEXT(Q25,"yyyymmdd")&amp;"|3",$X$44:$X$67,0))&amp;IF(INDEX($Q$44:$Q$67,MATCH(TEXT(Q25,"yyyymmdd")&amp;"|3",$X$44:$X$67,0))&lt;&gt;""," • "&amp;INDEX($Q$44:$Q$67,MATCH(TEXT(Q25,"yyyymmdd")&amp;"|3",$X$44:$X$67,0)),"")&amp;IF(INDEX($N$44:$N$67,MATCH(TEXT(Q25,"yyyymmdd")&amp;"|3",$X$44:$X$67,0))&lt;&gt;""," — "&amp;INDEX($N$44:$N$67,MATCH(TEXT(Q25,"yyyymmdd")&amp;"|3",$X$44:$X$67,0)),"")&amp;IF(AND(INDEX($S$44:$S$67,MATCH(TEXT(Q25,"yyyymmdd")&amp;"|3",$X$44:$X$67,0))&lt;&gt;"",INDEX($S$44:$S$67,MATCH(TEXT(Q25,"yyyymmdd")&amp;"|3",$X$44:$X$67,0))&lt;&gt;"Planned")," • "&amp;INDEX($S$44:$S$67,MATCH(TEXT(Q25,"yyyymmdd")&amp;"|3",$X$44:$X$67,0)),""),"")</f>
        <v/>
      </c>
      <c r="R28" s="58"/>
      <c r="S28" s="59"/>
      <c r="T28" s="57" t="str">
        <f t="array" ref="T28">IFERROR("["&amp;INDEX($D$44:$D$67,MATCH(TEXT(T25,"yyyymmdd")&amp;"|3",$X$44:$X$67,0))&amp;"] "&amp;INDEX($G$44:$G$67,MATCH(TEXT(T25,"yyyymmdd")&amp;"|3",$X$44:$X$67,0))&amp;IF(INDEX($Q$44:$Q$67,MATCH(TEXT(T25,"yyyymmdd")&amp;"|3",$X$44:$X$67,0))&lt;&gt;""," • "&amp;INDEX($Q$44:$Q$67,MATCH(TEXT(T25,"yyyymmdd")&amp;"|3",$X$44:$X$67,0)),"")&amp;IF(INDEX($N$44:$N$67,MATCH(TEXT(T25,"yyyymmdd")&amp;"|3",$X$44:$X$67,0))&lt;&gt;""," — "&amp;INDEX($N$44:$N$67,MATCH(TEXT(T25,"yyyymmdd")&amp;"|3",$X$44:$X$67,0)),"")&amp;IF(AND(INDEX($S$44:$S$67,MATCH(TEXT(T25,"yyyymmdd")&amp;"|3",$X$44:$X$67,0))&lt;&gt;"",INDEX($S$44:$S$67,MATCH(TEXT(T25,"yyyymmdd")&amp;"|3",$X$44:$X$67,0))&lt;&gt;"Planned")," • "&amp;INDEX($S$44:$S$67,MATCH(TEXT(T25,"yyyymmdd")&amp;"|3",$X$44:$X$67,0)),""),"")</f>
        <v/>
      </c>
      <c r="U28" s="58"/>
      <c r="V28" s="59"/>
      <c r="W28" s="24"/>
      <c r="X28" s="24"/>
    </row>
    <row r="29" spans="2:24" ht="16.5" customHeight="1" x14ac:dyDescent="0.2">
      <c r="B29" s="57" t="str">
        <f t="array" ref="B29">IFERROR("["&amp;INDEX($D$44:$D$67,MATCH(TEXT(B25,"yyyymmdd")&amp;"|4",$X$44:$X$67,0))&amp;"] "&amp;INDEX($G$44:$G$67,MATCH(TEXT(B25,"yyyymmdd")&amp;"|4",$X$44:$X$67,0))&amp;IF(INDEX($Q$44:$Q$67,MATCH(TEXT(B25,"yyyymmdd")&amp;"|4",$X$44:$X$67,0))&lt;&gt;""," • "&amp;INDEX($Q$44:$Q$67,MATCH(TEXT(B25,"yyyymmdd")&amp;"|4",$X$44:$X$67,0)),"")&amp;IF(INDEX($N$44:$N$67,MATCH(TEXT(B25,"yyyymmdd")&amp;"|4",$X$44:$X$67,0))&lt;&gt;""," — "&amp;INDEX($N$44:$N$67,MATCH(TEXT(B25,"yyyymmdd")&amp;"|4",$X$44:$X$67,0)),"")&amp;IF(AND(INDEX($S$44:$S$67,MATCH(TEXT(B25,"yyyymmdd")&amp;"|4",$X$44:$X$67,0))&lt;&gt;"",INDEX($S$44:$S$67,MATCH(TEXT(B25,"yyyymmdd")&amp;"|4",$X$44:$X$67,0))&lt;&gt;"Planned")," • "&amp;INDEX($S$44:$S$67,MATCH(TEXT(B25,"yyyymmdd")&amp;"|4",$X$44:$X$67,0)),""),"")</f>
        <v/>
      </c>
      <c r="C29" s="58"/>
      <c r="D29" s="59"/>
      <c r="E29" s="60" t="str">
        <f t="array" ref="E29">IFERROR("["&amp;INDEX($D$44:$D$67,MATCH(TEXT(E25,"yyyymmdd")&amp;"|4",$X$44:$X$67,0))&amp;"] "&amp;INDEX($G$44:$G$67,MATCH(TEXT(E25,"yyyymmdd")&amp;"|4",$X$44:$X$67,0))&amp;IF(INDEX($Q$44:$Q$67,MATCH(TEXT(E25,"yyyymmdd")&amp;"|4",$X$44:$X$67,0))&lt;&gt;""," • "&amp;INDEX($Q$44:$Q$67,MATCH(TEXT(E25,"yyyymmdd")&amp;"|4",$X$44:$X$67,0)),"")&amp;IF(INDEX($N$44:$N$67,MATCH(TEXT(E25,"yyyymmdd")&amp;"|4",$X$44:$X$67,0))&lt;&gt;""," — "&amp;INDEX($N$44:$N$67,MATCH(TEXT(E25,"yyyymmdd")&amp;"|4",$X$44:$X$67,0)),"")&amp;IF(AND(INDEX($S$44:$S$67,MATCH(TEXT(E25,"yyyymmdd")&amp;"|4",$X$44:$X$67,0))&lt;&gt;"",INDEX($S$44:$S$67,MATCH(TEXT(E25,"yyyymmdd")&amp;"|4",$X$44:$X$67,0))&lt;&gt;"Planned")," • "&amp;INDEX($S$44:$S$67,MATCH(TEXT(E25,"yyyymmdd")&amp;"|4",$X$44:$X$67,0)),""),"")</f>
        <v/>
      </c>
      <c r="F29" s="58"/>
      <c r="G29" s="59"/>
      <c r="H29" s="60" t="str">
        <f t="array" ref="H29">IFERROR("["&amp;INDEX($D$44:$D$67,MATCH(TEXT(H25,"yyyymmdd")&amp;"|4",$X$44:$X$67,0))&amp;"] "&amp;INDEX($G$44:$G$67,MATCH(TEXT(H25,"yyyymmdd")&amp;"|4",$X$44:$X$67,0))&amp;IF(INDEX($Q$44:$Q$67,MATCH(TEXT(H25,"yyyymmdd")&amp;"|4",$X$44:$X$67,0))&lt;&gt;""," • "&amp;INDEX($Q$44:$Q$67,MATCH(TEXT(H25,"yyyymmdd")&amp;"|4",$X$44:$X$67,0)),"")&amp;IF(INDEX($N$44:$N$67,MATCH(TEXT(H25,"yyyymmdd")&amp;"|4",$X$44:$X$67,0))&lt;&gt;""," — "&amp;INDEX($N$44:$N$67,MATCH(TEXT(H25,"yyyymmdd")&amp;"|4",$X$44:$X$67,0)),"")&amp;IF(AND(INDEX($S$44:$S$67,MATCH(TEXT(H25,"yyyymmdd")&amp;"|4",$X$44:$X$67,0))&lt;&gt;"",INDEX($S$44:$S$67,MATCH(TEXT(H25,"yyyymmdd")&amp;"|4",$X$44:$X$67,0))&lt;&gt;"Planned")," • "&amp;INDEX($S$44:$S$67,MATCH(TEXT(H25,"yyyymmdd")&amp;"|4",$X$44:$X$67,0)),""),"")</f>
        <v/>
      </c>
      <c r="I29" s="58"/>
      <c r="J29" s="59"/>
      <c r="K29" s="60" t="str">
        <f t="array" ref="K29">IFERROR("["&amp;INDEX($D$44:$D$67,MATCH(TEXT(K25,"yyyymmdd")&amp;"|4",$X$44:$X$67,0))&amp;"] "&amp;INDEX($G$44:$G$67,MATCH(TEXT(K25,"yyyymmdd")&amp;"|4",$X$44:$X$67,0))&amp;IF(INDEX($Q$44:$Q$67,MATCH(TEXT(K25,"yyyymmdd")&amp;"|4",$X$44:$X$67,0))&lt;&gt;""," • "&amp;INDEX($Q$44:$Q$67,MATCH(TEXT(K25,"yyyymmdd")&amp;"|4",$X$44:$X$67,0)),"")&amp;IF(INDEX($N$44:$N$67,MATCH(TEXT(K25,"yyyymmdd")&amp;"|4",$X$44:$X$67,0))&lt;&gt;""," — "&amp;INDEX($N$44:$N$67,MATCH(TEXT(K25,"yyyymmdd")&amp;"|4",$X$44:$X$67,0)),"")&amp;IF(AND(INDEX($S$44:$S$67,MATCH(TEXT(K25,"yyyymmdd")&amp;"|4",$X$44:$X$67,0))&lt;&gt;"",INDEX($S$44:$S$67,MATCH(TEXT(K25,"yyyymmdd")&amp;"|4",$X$44:$X$67,0))&lt;&gt;"Planned")," • "&amp;INDEX($S$44:$S$67,MATCH(TEXT(K25,"yyyymmdd")&amp;"|4",$X$44:$X$67,0)),""),"")</f>
        <v/>
      </c>
      <c r="L29" s="58"/>
      <c r="M29" s="59"/>
      <c r="N29" s="60" t="str">
        <f t="array" ref="N29">IFERROR("["&amp;INDEX($D$44:$D$67,MATCH(TEXT(N25,"yyyymmdd")&amp;"|4",$X$44:$X$67,0))&amp;"] "&amp;INDEX($G$44:$G$67,MATCH(TEXT(N25,"yyyymmdd")&amp;"|4",$X$44:$X$67,0))&amp;IF(INDEX($Q$44:$Q$67,MATCH(TEXT(N25,"yyyymmdd")&amp;"|4",$X$44:$X$67,0))&lt;&gt;""," • "&amp;INDEX($Q$44:$Q$67,MATCH(TEXT(N25,"yyyymmdd")&amp;"|4",$X$44:$X$67,0)),"")&amp;IF(INDEX($N$44:$N$67,MATCH(TEXT(N25,"yyyymmdd")&amp;"|4",$X$44:$X$67,0))&lt;&gt;""," — "&amp;INDEX($N$44:$N$67,MATCH(TEXT(N25,"yyyymmdd")&amp;"|4",$X$44:$X$67,0)),"")&amp;IF(AND(INDEX($S$44:$S$67,MATCH(TEXT(N25,"yyyymmdd")&amp;"|4",$X$44:$X$67,0))&lt;&gt;"",INDEX($S$44:$S$67,MATCH(TEXT(N25,"yyyymmdd")&amp;"|4",$X$44:$X$67,0))&lt;&gt;"Planned")," • "&amp;INDEX($S$44:$S$67,MATCH(TEXT(N25,"yyyymmdd")&amp;"|4",$X$44:$X$67,0)),""),"")</f>
        <v/>
      </c>
      <c r="O29" s="58"/>
      <c r="P29" s="59"/>
      <c r="Q29" s="60" t="str">
        <f t="array" ref="Q29">IFERROR("["&amp;INDEX($D$44:$D$67,MATCH(TEXT(Q25,"yyyymmdd")&amp;"|4",$X$44:$X$67,0))&amp;"] "&amp;INDEX($G$44:$G$67,MATCH(TEXT(Q25,"yyyymmdd")&amp;"|4",$X$44:$X$67,0))&amp;IF(INDEX($Q$44:$Q$67,MATCH(TEXT(Q25,"yyyymmdd")&amp;"|4",$X$44:$X$67,0))&lt;&gt;""," • "&amp;INDEX($Q$44:$Q$67,MATCH(TEXT(Q25,"yyyymmdd")&amp;"|4",$X$44:$X$67,0)),"")&amp;IF(INDEX($N$44:$N$67,MATCH(TEXT(Q25,"yyyymmdd")&amp;"|4",$X$44:$X$67,0))&lt;&gt;""," — "&amp;INDEX($N$44:$N$67,MATCH(TEXT(Q25,"yyyymmdd")&amp;"|4",$X$44:$X$67,0)),"")&amp;IF(AND(INDEX($S$44:$S$67,MATCH(TEXT(Q25,"yyyymmdd")&amp;"|4",$X$44:$X$67,0))&lt;&gt;"",INDEX($S$44:$S$67,MATCH(TEXT(Q25,"yyyymmdd")&amp;"|4",$X$44:$X$67,0))&lt;&gt;"Planned")," • "&amp;INDEX($S$44:$S$67,MATCH(TEXT(Q25,"yyyymmdd")&amp;"|4",$X$44:$X$67,0)),""),"")</f>
        <v/>
      </c>
      <c r="R29" s="58"/>
      <c r="S29" s="59"/>
      <c r="T29" s="57" t="str">
        <f t="array" ref="T29">IFERROR("["&amp;INDEX($D$44:$D$67,MATCH(TEXT(T25,"yyyymmdd")&amp;"|4",$X$44:$X$67,0))&amp;"] "&amp;INDEX($G$44:$G$67,MATCH(TEXT(T25,"yyyymmdd")&amp;"|4",$X$44:$X$67,0))&amp;IF(INDEX($Q$44:$Q$67,MATCH(TEXT(T25,"yyyymmdd")&amp;"|4",$X$44:$X$67,0))&lt;&gt;""," • "&amp;INDEX($Q$44:$Q$67,MATCH(TEXT(T25,"yyyymmdd")&amp;"|4",$X$44:$X$67,0)),"")&amp;IF(INDEX($N$44:$N$67,MATCH(TEXT(T25,"yyyymmdd")&amp;"|4",$X$44:$X$67,0))&lt;&gt;""," — "&amp;INDEX($N$44:$N$67,MATCH(TEXT(T25,"yyyymmdd")&amp;"|4",$X$44:$X$67,0)),"")&amp;IF(AND(INDEX($S$44:$S$67,MATCH(TEXT(T25,"yyyymmdd")&amp;"|4",$X$44:$X$67,0))&lt;&gt;"",INDEX($S$44:$S$67,MATCH(TEXT(T25,"yyyymmdd")&amp;"|4",$X$44:$X$67,0))&lt;&gt;"Planned")," • "&amp;INDEX($S$44:$S$67,MATCH(TEXT(T25,"yyyymmdd")&amp;"|4",$X$44:$X$67,0)),""),"")</f>
        <v/>
      </c>
      <c r="U29" s="58"/>
      <c r="V29" s="59"/>
      <c r="W29" s="24"/>
      <c r="X29" s="24"/>
    </row>
    <row r="30" spans="2:24" ht="12.75" customHeight="1" x14ac:dyDescent="0.2">
      <c r="B30" s="66">
        <f>DATE($T$3,$X$2,1)-WEEKDAY(DATE($T$3,$X$2,1),1)+1+28</f>
        <v>46201</v>
      </c>
      <c r="C30" s="58"/>
      <c r="D30" s="59"/>
      <c r="E30" s="67">
        <f>DATE($T$3,$X$2,1)-WEEKDAY(DATE($T$3,$X$2,1),1)+1+29</f>
        <v>46202</v>
      </c>
      <c r="F30" s="58"/>
      <c r="G30" s="59"/>
      <c r="H30" s="67">
        <f>DATE($T$3,$X$2,1)-WEEKDAY(DATE($T$3,$X$2,1),1)+1+30</f>
        <v>46203</v>
      </c>
      <c r="I30" s="58"/>
      <c r="J30" s="59"/>
      <c r="K30" s="67">
        <f>DATE($T$3,$X$2,1)-WEEKDAY(DATE($T$3,$X$2,1),1)+1+31</f>
        <v>46204</v>
      </c>
      <c r="L30" s="58"/>
      <c r="M30" s="59"/>
      <c r="N30" s="67">
        <f>DATE($T$3,$X$2,1)-WEEKDAY(DATE($T$3,$X$2,1),1)+1+32</f>
        <v>46205</v>
      </c>
      <c r="O30" s="58"/>
      <c r="P30" s="59"/>
      <c r="Q30" s="67">
        <f>DATE($T$3,$X$2,1)-WEEKDAY(DATE($T$3,$X$2,1),1)+1+33</f>
        <v>46206</v>
      </c>
      <c r="R30" s="58"/>
      <c r="S30" s="59"/>
      <c r="T30" s="66">
        <f>DATE($T$3,$X$2,1)-WEEKDAY(DATE($T$3,$X$2,1),1)+1+34</f>
        <v>46207</v>
      </c>
      <c r="U30" s="58"/>
      <c r="V30" s="59"/>
      <c r="W30" s="24"/>
      <c r="X30" s="24"/>
    </row>
    <row r="31" spans="2:24" ht="16.5" customHeight="1" x14ac:dyDescent="0.2">
      <c r="B31" s="57" t="str">
        <f t="array" ref="B31">IFERROR("["&amp;INDEX($D$44:$D$67,MATCH(TEXT(B30,"yyyymmdd")&amp;"|1",$X$44:$X$67,0))&amp;"] "&amp;INDEX($G$44:$G$67,MATCH(TEXT(B30,"yyyymmdd")&amp;"|1",$X$44:$X$67,0))&amp;IF(INDEX($Q$44:$Q$67,MATCH(TEXT(B30,"yyyymmdd")&amp;"|1",$X$44:$X$67,0))&lt;&gt;""," • "&amp;INDEX($Q$44:$Q$67,MATCH(TEXT(B30,"yyyymmdd")&amp;"|1",$X$44:$X$67,0)),"")&amp;IF(INDEX($N$44:$N$67,MATCH(TEXT(B30,"yyyymmdd")&amp;"|1",$X$44:$X$67,0))&lt;&gt;""," — "&amp;INDEX($N$44:$N$67,MATCH(TEXT(B30,"yyyymmdd")&amp;"|1",$X$44:$X$67,0)),"")&amp;IF(AND(INDEX($S$44:$S$67,MATCH(TEXT(B30,"yyyymmdd")&amp;"|1",$X$44:$X$67,0))&lt;&gt;"",INDEX($S$44:$S$67,MATCH(TEXT(B30,"yyyymmdd")&amp;"|1",$X$44:$X$67,0))&lt;&gt;"Planned")," • "&amp;INDEX($S$44:$S$67,MATCH(TEXT(B30,"yyyymmdd")&amp;"|1",$X$44:$X$67,0)),""),"")</f>
        <v/>
      </c>
      <c r="C31" s="58"/>
      <c r="D31" s="59"/>
      <c r="E31" s="60" t="str">
        <f t="array" ref="E31">IFERROR("["&amp;INDEX($D$44:$D$67,MATCH(TEXT(E30,"yyyymmdd")&amp;"|1",$X$44:$X$67,0))&amp;"] "&amp;INDEX($G$44:$G$67,MATCH(TEXT(E30,"yyyymmdd")&amp;"|1",$X$44:$X$67,0))&amp;IF(INDEX($Q$44:$Q$67,MATCH(TEXT(E30,"yyyymmdd")&amp;"|1",$X$44:$X$67,0))&lt;&gt;""," • "&amp;INDEX($Q$44:$Q$67,MATCH(TEXT(E30,"yyyymmdd")&amp;"|1",$X$44:$X$67,0)),"")&amp;IF(INDEX($N$44:$N$67,MATCH(TEXT(E30,"yyyymmdd")&amp;"|1",$X$44:$X$67,0))&lt;&gt;""," — "&amp;INDEX($N$44:$N$67,MATCH(TEXT(E30,"yyyymmdd")&amp;"|1",$X$44:$X$67,0)),"")&amp;IF(AND(INDEX($S$44:$S$67,MATCH(TEXT(E30,"yyyymmdd")&amp;"|1",$X$44:$X$67,0))&lt;&gt;"",INDEX($S$44:$S$67,MATCH(TEXT(E30,"yyyymmdd")&amp;"|1",$X$44:$X$67,0))&lt;&gt;"Planned")," • "&amp;INDEX($S$44:$S$67,MATCH(TEXT(E30,"yyyymmdd")&amp;"|1",$X$44:$X$67,0)),""),"")</f>
        <v/>
      </c>
      <c r="F31" s="58"/>
      <c r="G31" s="59"/>
      <c r="H31" s="60" t="str">
        <f t="array" ref="H31">IFERROR("["&amp;INDEX($D$44:$D$67,MATCH(TEXT(H30,"yyyymmdd")&amp;"|1",$X$44:$X$67,0))&amp;"] "&amp;INDEX($G$44:$G$67,MATCH(TEXT(H30,"yyyymmdd")&amp;"|1",$X$44:$X$67,0))&amp;IF(INDEX($Q$44:$Q$67,MATCH(TEXT(H30,"yyyymmdd")&amp;"|1",$X$44:$X$67,0))&lt;&gt;""," • "&amp;INDEX($Q$44:$Q$67,MATCH(TEXT(H30,"yyyymmdd")&amp;"|1",$X$44:$X$67,0)),"")&amp;IF(INDEX($N$44:$N$67,MATCH(TEXT(H30,"yyyymmdd")&amp;"|1",$X$44:$X$67,0))&lt;&gt;""," — "&amp;INDEX($N$44:$N$67,MATCH(TEXT(H30,"yyyymmdd")&amp;"|1",$X$44:$X$67,0)),"")&amp;IF(AND(INDEX($S$44:$S$67,MATCH(TEXT(H30,"yyyymmdd")&amp;"|1",$X$44:$X$67,0))&lt;&gt;"",INDEX($S$44:$S$67,MATCH(TEXT(H30,"yyyymmdd")&amp;"|1",$X$44:$X$67,0))&lt;&gt;"Planned")," • "&amp;INDEX($S$44:$S$67,MATCH(TEXT(H30,"yyyymmdd")&amp;"|1",$X$44:$X$67,0)),""),"")</f>
        <v>[Operations] Next-month readiness check • 4:00 PM — Finance Operations</v>
      </c>
      <c r="I31" s="58"/>
      <c r="J31" s="59"/>
      <c r="K31" s="60" t="str">
        <f t="array" ref="K31">IFERROR("["&amp;INDEX($D$44:$D$67,MATCH(TEXT(K30,"yyyymmdd")&amp;"|1",$X$44:$X$67,0))&amp;"] "&amp;INDEX($G$44:$G$67,MATCH(TEXT(K30,"yyyymmdd")&amp;"|1",$X$44:$X$67,0))&amp;IF(INDEX($Q$44:$Q$67,MATCH(TEXT(K30,"yyyymmdd")&amp;"|1",$X$44:$X$67,0))&lt;&gt;""," • "&amp;INDEX($Q$44:$Q$67,MATCH(TEXT(K30,"yyyymmdd")&amp;"|1",$X$44:$X$67,0)),"")&amp;IF(INDEX($N$44:$N$67,MATCH(TEXT(K30,"yyyymmdd")&amp;"|1",$X$44:$X$67,0))&lt;&gt;""," — "&amp;INDEX($N$44:$N$67,MATCH(TEXT(K30,"yyyymmdd")&amp;"|1",$X$44:$X$67,0)),"")&amp;IF(AND(INDEX($S$44:$S$67,MATCH(TEXT(K30,"yyyymmdd")&amp;"|1",$X$44:$X$67,0))&lt;&gt;"",INDEX($S$44:$S$67,MATCH(TEXT(K30,"yyyymmdd")&amp;"|1",$X$44:$X$67,0))&lt;&gt;"Planned")," • "&amp;INDEX($S$44:$S$67,MATCH(TEXT(K30,"yyyymmdd")&amp;"|1",$X$44:$X$67,0)),""),"")</f>
        <v/>
      </c>
      <c r="L31" s="58"/>
      <c r="M31" s="59"/>
      <c r="N31" s="60" t="str">
        <f t="array" ref="N31">IFERROR("["&amp;INDEX($D$44:$D$67,MATCH(TEXT(N30,"yyyymmdd")&amp;"|1",$X$44:$X$67,0))&amp;"] "&amp;INDEX($G$44:$G$67,MATCH(TEXT(N30,"yyyymmdd")&amp;"|1",$X$44:$X$67,0))&amp;IF(INDEX($Q$44:$Q$67,MATCH(TEXT(N30,"yyyymmdd")&amp;"|1",$X$44:$X$67,0))&lt;&gt;""," • "&amp;INDEX($Q$44:$Q$67,MATCH(TEXT(N30,"yyyymmdd")&amp;"|1",$X$44:$X$67,0)),"")&amp;IF(INDEX($N$44:$N$67,MATCH(TEXT(N30,"yyyymmdd")&amp;"|1",$X$44:$X$67,0))&lt;&gt;""," — "&amp;INDEX($N$44:$N$67,MATCH(TEXT(N30,"yyyymmdd")&amp;"|1",$X$44:$X$67,0)),"")&amp;IF(AND(INDEX($S$44:$S$67,MATCH(TEXT(N30,"yyyymmdd")&amp;"|1",$X$44:$X$67,0))&lt;&gt;"",INDEX($S$44:$S$67,MATCH(TEXT(N30,"yyyymmdd")&amp;"|1",$X$44:$X$67,0))&lt;&gt;"Planned")," • "&amp;INDEX($S$44:$S$67,MATCH(TEXT(N30,"yyyymmdd")&amp;"|1",$X$44:$X$67,0)),""),"")</f>
        <v/>
      </c>
      <c r="O31" s="58"/>
      <c r="P31" s="59"/>
      <c r="Q31" s="60" t="str">
        <f t="array" ref="Q31">IFERROR("["&amp;INDEX($D$44:$D$67,MATCH(TEXT(Q30,"yyyymmdd")&amp;"|1",$X$44:$X$67,0))&amp;"] "&amp;INDEX($G$44:$G$67,MATCH(TEXT(Q30,"yyyymmdd")&amp;"|1",$X$44:$X$67,0))&amp;IF(INDEX($Q$44:$Q$67,MATCH(TEXT(Q30,"yyyymmdd")&amp;"|1",$X$44:$X$67,0))&lt;&gt;""," • "&amp;INDEX($Q$44:$Q$67,MATCH(TEXT(Q30,"yyyymmdd")&amp;"|1",$X$44:$X$67,0)),"")&amp;IF(INDEX($N$44:$N$67,MATCH(TEXT(Q30,"yyyymmdd")&amp;"|1",$X$44:$X$67,0))&lt;&gt;""," — "&amp;INDEX($N$44:$N$67,MATCH(TEXT(Q30,"yyyymmdd")&amp;"|1",$X$44:$X$67,0)),"")&amp;IF(AND(INDEX($S$44:$S$67,MATCH(TEXT(Q30,"yyyymmdd")&amp;"|1",$X$44:$X$67,0))&lt;&gt;"",INDEX($S$44:$S$67,MATCH(TEXT(Q30,"yyyymmdd")&amp;"|1",$X$44:$X$67,0))&lt;&gt;"Planned")," • "&amp;INDEX($S$44:$S$67,MATCH(TEXT(Q30,"yyyymmdd")&amp;"|1",$X$44:$X$67,0)),""),"")</f>
        <v/>
      </c>
      <c r="R31" s="58"/>
      <c r="S31" s="59"/>
      <c r="T31" s="57" t="str">
        <f t="array" ref="T31">IFERROR("["&amp;INDEX($D$44:$D$67,MATCH(TEXT(T30,"yyyymmdd")&amp;"|1",$X$44:$X$67,0))&amp;"] "&amp;INDEX($G$44:$G$67,MATCH(TEXT(T30,"yyyymmdd")&amp;"|1",$X$44:$X$67,0))&amp;IF(INDEX($Q$44:$Q$67,MATCH(TEXT(T30,"yyyymmdd")&amp;"|1",$X$44:$X$67,0))&lt;&gt;""," • "&amp;INDEX($Q$44:$Q$67,MATCH(TEXT(T30,"yyyymmdd")&amp;"|1",$X$44:$X$67,0)),"")&amp;IF(INDEX($N$44:$N$67,MATCH(TEXT(T30,"yyyymmdd")&amp;"|1",$X$44:$X$67,0))&lt;&gt;""," — "&amp;INDEX($N$44:$N$67,MATCH(TEXT(T30,"yyyymmdd")&amp;"|1",$X$44:$X$67,0)),"")&amp;IF(AND(INDEX($S$44:$S$67,MATCH(TEXT(T30,"yyyymmdd")&amp;"|1",$X$44:$X$67,0))&lt;&gt;"",INDEX($S$44:$S$67,MATCH(TEXT(T30,"yyyymmdd")&amp;"|1",$X$44:$X$67,0))&lt;&gt;"Planned")," • "&amp;INDEX($S$44:$S$67,MATCH(TEXT(T30,"yyyymmdd")&amp;"|1",$X$44:$X$67,0)),""),"")</f>
        <v/>
      </c>
      <c r="U31" s="58"/>
      <c r="V31" s="59"/>
      <c r="W31" s="24"/>
      <c r="X31" s="24"/>
    </row>
    <row r="32" spans="2:24" ht="16.5" customHeight="1" x14ac:dyDescent="0.2">
      <c r="B32" s="57" t="str">
        <f t="array" ref="B32">IFERROR("["&amp;INDEX($D$44:$D$67,MATCH(TEXT(B30,"yyyymmdd")&amp;"|2",$X$44:$X$67,0))&amp;"] "&amp;INDEX($G$44:$G$67,MATCH(TEXT(B30,"yyyymmdd")&amp;"|2",$X$44:$X$67,0))&amp;IF(INDEX($Q$44:$Q$67,MATCH(TEXT(B30,"yyyymmdd")&amp;"|2",$X$44:$X$67,0))&lt;&gt;""," • "&amp;INDEX($Q$44:$Q$67,MATCH(TEXT(B30,"yyyymmdd")&amp;"|2",$X$44:$X$67,0)),"")&amp;IF(INDEX($N$44:$N$67,MATCH(TEXT(B30,"yyyymmdd")&amp;"|2",$X$44:$X$67,0))&lt;&gt;""," — "&amp;INDEX($N$44:$N$67,MATCH(TEXT(B30,"yyyymmdd")&amp;"|2",$X$44:$X$67,0)),"")&amp;IF(AND(INDEX($S$44:$S$67,MATCH(TEXT(B30,"yyyymmdd")&amp;"|2",$X$44:$X$67,0))&lt;&gt;"",INDEX($S$44:$S$67,MATCH(TEXT(B30,"yyyymmdd")&amp;"|2",$X$44:$X$67,0))&lt;&gt;"Planned")," • "&amp;INDEX($S$44:$S$67,MATCH(TEXT(B30,"yyyymmdd")&amp;"|2",$X$44:$X$67,0)),""),"")</f>
        <v/>
      </c>
      <c r="C32" s="58"/>
      <c r="D32" s="59"/>
      <c r="E32" s="60" t="str">
        <f t="array" ref="E32">IFERROR("["&amp;INDEX($D$44:$D$67,MATCH(TEXT(E30,"yyyymmdd")&amp;"|2",$X$44:$X$67,0))&amp;"] "&amp;INDEX($G$44:$G$67,MATCH(TEXT(E30,"yyyymmdd")&amp;"|2",$X$44:$X$67,0))&amp;IF(INDEX($Q$44:$Q$67,MATCH(TEXT(E30,"yyyymmdd")&amp;"|2",$X$44:$X$67,0))&lt;&gt;""," • "&amp;INDEX($Q$44:$Q$67,MATCH(TEXT(E30,"yyyymmdd")&amp;"|2",$X$44:$X$67,0)),"")&amp;IF(INDEX($N$44:$N$67,MATCH(TEXT(E30,"yyyymmdd")&amp;"|2",$X$44:$X$67,0))&lt;&gt;""," — "&amp;INDEX($N$44:$N$67,MATCH(TEXT(E30,"yyyymmdd")&amp;"|2",$X$44:$X$67,0)),"")&amp;IF(AND(INDEX($S$44:$S$67,MATCH(TEXT(E30,"yyyymmdd")&amp;"|2",$X$44:$X$67,0))&lt;&gt;"",INDEX($S$44:$S$67,MATCH(TEXT(E30,"yyyymmdd")&amp;"|2",$X$44:$X$67,0))&lt;&gt;"Planned")," • "&amp;INDEX($S$44:$S$67,MATCH(TEXT(E30,"yyyymmdd")&amp;"|2",$X$44:$X$67,0)),""),"")</f>
        <v/>
      </c>
      <c r="F32" s="58"/>
      <c r="G32" s="59"/>
      <c r="H32" s="60" t="str">
        <f t="array" ref="H32">IFERROR("["&amp;INDEX($D$44:$D$67,MATCH(TEXT(H30,"yyyymmdd")&amp;"|2",$X$44:$X$67,0))&amp;"] "&amp;INDEX($G$44:$G$67,MATCH(TEXT(H30,"yyyymmdd")&amp;"|2",$X$44:$X$67,0))&amp;IF(INDEX($Q$44:$Q$67,MATCH(TEXT(H30,"yyyymmdd")&amp;"|2",$X$44:$X$67,0))&lt;&gt;""," • "&amp;INDEX($Q$44:$Q$67,MATCH(TEXT(H30,"yyyymmdd")&amp;"|2",$X$44:$X$67,0)),"")&amp;IF(INDEX($N$44:$N$67,MATCH(TEXT(H30,"yyyymmdd")&amp;"|2",$X$44:$X$67,0))&lt;&gt;""," — "&amp;INDEX($N$44:$N$67,MATCH(TEXT(H30,"yyyymmdd")&amp;"|2",$X$44:$X$67,0)),"")&amp;IF(AND(INDEX($S$44:$S$67,MATCH(TEXT(H30,"yyyymmdd")&amp;"|2",$X$44:$X$67,0))&lt;&gt;"",INDEX($S$44:$S$67,MATCH(TEXT(H30,"yyyymmdd")&amp;"|2",$X$44:$X$67,0))&lt;&gt;"Planned")," • "&amp;INDEX($S$44:$S$67,MATCH(TEXT(H30,"yyyymmdd")&amp;"|2",$X$44:$X$67,0)),""),"")</f>
        <v/>
      </c>
      <c r="I32" s="58"/>
      <c r="J32" s="59"/>
      <c r="K32" s="60" t="str">
        <f t="array" ref="K32">IFERROR("["&amp;INDEX($D$44:$D$67,MATCH(TEXT(K30,"yyyymmdd")&amp;"|2",$X$44:$X$67,0))&amp;"] "&amp;INDEX($G$44:$G$67,MATCH(TEXT(K30,"yyyymmdd")&amp;"|2",$X$44:$X$67,0))&amp;IF(INDEX($Q$44:$Q$67,MATCH(TEXT(K30,"yyyymmdd")&amp;"|2",$X$44:$X$67,0))&lt;&gt;""," • "&amp;INDEX($Q$44:$Q$67,MATCH(TEXT(K30,"yyyymmdd")&amp;"|2",$X$44:$X$67,0)),"")&amp;IF(INDEX($N$44:$N$67,MATCH(TEXT(K30,"yyyymmdd")&amp;"|2",$X$44:$X$67,0))&lt;&gt;""," — "&amp;INDEX($N$44:$N$67,MATCH(TEXT(K30,"yyyymmdd")&amp;"|2",$X$44:$X$67,0)),"")&amp;IF(AND(INDEX($S$44:$S$67,MATCH(TEXT(K30,"yyyymmdd")&amp;"|2",$X$44:$X$67,0))&lt;&gt;"",INDEX($S$44:$S$67,MATCH(TEXT(K30,"yyyymmdd")&amp;"|2",$X$44:$X$67,0))&lt;&gt;"Planned")," • "&amp;INDEX($S$44:$S$67,MATCH(TEXT(K30,"yyyymmdd")&amp;"|2",$X$44:$X$67,0)),""),"")</f>
        <v/>
      </c>
      <c r="L32" s="58"/>
      <c r="M32" s="59"/>
      <c r="N32" s="60" t="str">
        <f t="array" ref="N32">IFERROR("["&amp;INDEX($D$44:$D$67,MATCH(TEXT(N30,"yyyymmdd")&amp;"|2",$X$44:$X$67,0))&amp;"] "&amp;INDEX($G$44:$G$67,MATCH(TEXT(N30,"yyyymmdd")&amp;"|2",$X$44:$X$67,0))&amp;IF(INDEX($Q$44:$Q$67,MATCH(TEXT(N30,"yyyymmdd")&amp;"|2",$X$44:$X$67,0))&lt;&gt;""," • "&amp;INDEX($Q$44:$Q$67,MATCH(TEXT(N30,"yyyymmdd")&amp;"|2",$X$44:$X$67,0)),"")&amp;IF(INDEX($N$44:$N$67,MATCH(TEXT(N30,"yyyymmdd")&amp;"|2",$X$44:$X$67,0))&lt;&gt;""," — "&amp;INDEX($N$44:$N$67,MATCH(TEXT(N30,"yyyymmdd")&amp;"|2",$X$44:$X$67,0)),"")&amp;IF(AND(INDEX($S$44:$S$67,MATCH(TEXT(N30,"yyyymmdd")&amp;"|2",$X$44:$X$67,0))&lt;&gt;"",INDEX($S$44:$S$67,MATCH(TEXT(N30,"yyyymmdd")&amp;"|2",$X$44:$X$67,0))&lt;&gt;"Planned")," • "&amp;INDEX($S$44:$S$67,MATCH(TEXT(N30,"yyyymmdd")&amp;"|2",$X$44:$X$67,0)),""),"")</f>
        <v/>
      </c>
      <c r="O32" s="58"/>
      <c r="P32" s="59"/>
      <c r="Q32" s="60" t="str">
        <f t="array" ref="Q32">IFERROR("["&amp;INDEX($D$44:$D$67,MATCH(TEXT(Q30,"yyyymmdd")&amp;"|2",$X$44:$X$67,0))&amp;"] "&amp;INDEX($G$44:$G$67,MATCH(TEXT(Q30,"yyyymmdd")&amp;"|2",$X$44:$X$67,0))&amp;IF(INDEX($Q$44:$Q$67,MATCH(TEXT(Q30,"yyyymmdd")&amp;"|2",$X$44:$X$67,0))&lt;&gt;""," • "&amp;INDEX($Q$44:$Q$67,MATCH(TEXT(Q30,"yyyymmdd")&amp;"|2",$X$44:$X$67,0)),"")&amp;IF(INDEX($N$44:$N$67,MATCH(TEXT(Q30,"yyyymmdd")&amp;"|2",$X$44:$X$67,0))&lt;&gt;""," — "&amp;INDEX($N$44:$N$67,MATCH(TEXT(Q30,"yyyymmdd")&amp;"|2",$X$44:$X$67,0)),"")&amp;IF(AND(INDEX($S$44:$S$67,MATCH(TEXT(Q30,"yyyymmdd")&amp;"|2",$X$44:$X$67,0))&lt;&gt;"",INDEX($S$44:$S$67,MATCH(TEXT(Q30,"yyyymmdd")&amp;"|2",$X$44:$X$67,0))&lt;&gt;"Planned")," • "&amp;INDEX($S$44:$S$67,MATCH(TEXT(Q30,"yyyymmdd")&amp;"|2",$X$44:$X$67,0)),""),"")</f>
        <v/>
      </c>
      <c r="R32" s="58"/>
      <c r="S32" s="59"/>
      <c r="T32" s="57" t="str">
        <f t="array" ref="T32">IFERROR("["&amp;INDEX($D$44:$D$67,MATCH(TEXT(T30,"yyyymmdd")&amp;"|2",$X$44:$X$67,0))&amp;"] "&amp;INDEX($G$44:$G$67,MATCH(TEXT(T30,"yyyymmdd")&amp;"|2",$X$44:$X$67,0))&amp;IF(INDEX($Q$44:$Q$67,MATCH(TEXT(T30,"yyyymmdd")&amp;"|2",$X$44:$X$67,0))&lt;&gt;""," • "&amp;INDEX($Q$44:$Q$67,MATCH(TEXT(T30,"yyyymmdd")&amp;"|2",$X$44:$X$67,0)),"")&amp;IF(INDEX($N$44:$N$67,MATCH(TEXT(T30,"yyyymmdd")&amp;"|2",$X$44:$X$67,0))&lt;&gt;""," — "&amp;INDEX($N$44:$N$67,MATCH(TEXT(T30,"yyyymmdd")&amp;"|2",$X$44:$X$67,0)),"")&amp;IF(AND(INDEX($S$44:$S$67,MATCH(TEXT(T30,"yyyymmdd")&amp;"|2",$X$44:$X$67,0))&lt;&gt;"",INDEX($S$44:$S$67,MATCH(TEXT(T30,"yyyymmdd")&amp;"|2",$X$44:$X$67,0))&lt;&gt;"Planned")," • "&amp;INDEX($S$44:$S$67,MATCH(TEXT(T30,"yyyymmdd")&amp;"|2",$X$44:$X$67,0)),""),"")</f>
        <v/>
      </c>
      <c r="U32" s="58"/>
      <c r="V32" s="59"/>
      <c r="W32" s="24"/>
      <c r="X32" s="24"/>
    </row>
    <row r="33" spans="2:24" ht="16.5" customHeight="1" x14ac:dyDescent="0.2">
      <c r="B33" s="57" t="str">
        <f t="array" ref="B33">IFERROR("["&amp;INDEX($D$44:$D$67,MATCH(TEXT(B30,"yyyymmdd")&amp;"|3",$X$44:$X$67,0))&amp;"] "&amp;INDEX($G$44:$G$67,MATCH(TEXT(B30,"yyyymmdd")&amp;"|3",$X$44:$X$67,0))&amp;IF(INDEX($Q$44:$Q$67,MATCH(TEXT(B30,"yyyymmdd")&amp;"|3",$X$44:$X$67,0))&lt;&gt;""," • "&amp;INDEX($Q$44:$Q$67,MATCH(TEXT(B30,"yyyymmdd")&amp;"|3",$X$44:$X$67,0)),"")&amp;IF(INDEX($N$44:$N$67,MATCH(TEXT(B30,"yyyymmdd")&amp;"|3",$X$44:$X$67,0))&lt;&gt;""," — "&amp;INDEX($N$44:$N$67,MATCH(TEXT(B30,"yyyymmdd")&amp;"|3",$X$44:$X$67,0)),"")&amp;IF(AND(INDEX($S$44:$S$67,MATCH(TEXT(B30,"yyyymmdd")&amp;"|3",$X$44:$X$67,0))&lt;&gt;"",INDEX($S$44:$S$67,MATCH(TEXT(B30,"yyyymmdd")&amp;"|3",$X$44:$X$67,0))&lt;&gt;"Planned")," • "&amp;INDEX($S$44:$S$67,MATCH(TEXT(B30,"yyyymmdd")&amp;"|3",$X$44:$X$67,0)),""),"")</f>
        <v/>
      </c>
      <c r="C33" s="58"/>
      <c r="D33" s="59"/>
      <c r="E33" s="60" t="str">
        <f t="array" ref="E33">IFERROR("["&amp;INDEX($D$44:$D$67,MATCH(TEXT(E30,"yyyymmdd")&amp;"|3",$X$44:$X$67,0))&amp;"] "&amp;INDEX($G$44:$G$67,MATCH(TEXT(E30,"yyyymmdd")&amp;"|3",$X$44:$X$67,0))&amp;IF(INDEX($Q$44:$Q$67,MATCH(TEXT(E30,"yyyymmdd")&amp;"|3",$X$44:$X$67,0))&lt;&gt;""," • "&amp;INDEX($Q$44:$Q$67,MATCH(TEXT(E30,"yyyymmdd")&amp;"|3",$X$44:$X$67,0)),"")&amp;IF(INDEX($N$44:$N$67,MATCH(TEXT(E30,"yyyymmdd")&amp;"|3",$X$44:$X$67,0))&lt;&gt;""," — "&amp;INDEX($N$44:$N$67,MATCH(TEXT(E30,"yyyymmdd")&amp;"|3",$X$44:$X$67,0)),"")&amp;IF(AND(INDEX($S$44:$S$67,MATCH(TEXT(E30,"yyyymmdd")&amp;"|3",$X$44:$X$67,0))&lt;&gt;"",INDEX($S$44:$S$67,MATCH(TEXT(E30,"yyyymmdd")&amp;"|3",$X$44:$X$67,0))&lt;&gt;"Planned")," • "&amp;INDEX($S$44:$S$67,MATCH(TEXT(E30,"yyyymmdd")&amp;"|3",$X$44:$X$67,0)),""),"")</f>
        <v/>
      </c>
      <c r="F33" s="58"/>
      <c r="G33" s="59"/>
      <c r="H33" s="60" t="str">
        <f t="array" ref="H33">IFERROR("["&amp;INDEX($D$44:$D$67,MATCH(TEXT(H30,"yyyymmdd")&amp;"|3",$X$44:$X$67,0))&amp;"] "&amp;INDEX($G$44:$G$67,MATCH(TEXT(H30,"yyyymmdd")&amp;"|3",$X$44:$X$67,0))&amp;IF(INDEX($Q$44:$Q$67,MATCH(TEXT(H30,"yyyymmdd")&amp;"|3",$X$44:$X$67,0))&lt;&gt;""," • "&amp;INDEX($Q$44:$Q$67,MATCH(TEXT(H30,"yyyymmdd")&amp;"|3",$X$44:$X$67,0)),"")&amp;IF(INDEX($N$44:$N$67,MATCH(TEXT(H30,"yyyymmdd")&amp;"|3",$X$44:$X$67,0))&lt;&gt;""," — "&amp;INDEX($N$44:$N$67,MATCH(TEXT(H30,"yyyymmdd")&amp;"|3",$X$44:$X$67,0)),"")&amp;IF(AND(INDEX($S$44:$S$67,MATCH(TEXT(H30,"yyyymmdd")&amp;"|3",$X$44:$X$67,0))&lt;&gt;"",INDEX($S$44:$S$67,MATCH(TEXT(H30,"yyyymmdd")&amp;"|3",$X$44:$X$67,0))&lt;&gt;"Planned")," • "&amp;INDEX($S$44:$S$67,MATCH(TEXT(H30,"yyyymmdd")&amp;"|3",$X$44:$X$67,0)),""),"")</f>
        <v/>
      </c>
      <c r="I33" s="58"/>
      <c r="J33" s="59"/>
      <c r="K33" s="60" t="str">
        <f t="array" ref="K33">IFERROR("["&amp;INDEX($D$44:$D$67,MATCH(TEXT(K30,"yyyymmdd")&amp;"|3",$X$44:$X$67,0))&amp;"] "&amp;INDEX($G$44:$G$67,MATCH(TEXT(K30,"yyyymmdd")&amp;"|3",$X$44:$X$67,0))&amp;IF(INDEX($Q$44:$Q$67,MATCH(TEXT(K30,"yyyymmdd")&amp;"|3",$X$44:$X$67,0))&lt;&gt;""," • "&amp;INDEX($Q$44:$Q$67,MATCH(TEXT(K30,"yyyymmdd")&amp;"|3",$X$44:$X$67,0)),"")&amp;IF(INDEX($N$44:$N$67,MATCH(TEXT(K30,"yyyymmdd")&amp;"|3",$X$44:$X$67,0))&lt;&gt;""," — "&amp;INDEX($N$44:$N$67,MATCH(TEXT(K30,"yyyymmdd")&amp;"|3",$X$44:$X$67,0)),"")&amp;IF(AND(INDEX($S$44:$S$67,MATCH(TEXT(K30,"yyyymmdd")&amp;"|3",$X$44:$X$67,0))&lt;&gt;"",INDEX($S$44:$S$67,MATCH(TEXT(K30,"yyyymmdd")&amp;"|3",$X$44:$X$67,0))&lt;&gt;"Planned")," • "&amp;INDEX($S$44:$S$67,MATCH(TEXT(K30,"yyyymmdd")&amp;"|3",$X$44:$X$67,0)),""),"")</f>
        <v/>
      </c>
      <c r="L33" s="58"/>
      <c r="M33" s="59"/>
      <c r="N33" s="60" t="str">
        <f t="array" ref="N33">IFERROR("["&amp;INDEX($D$44:$D$67,MATCH(TEXT(N30,"yyyymmdd")&amp;"|3",$X$44:$X$67,0))&amp;"] "&amp;INDEX($G$44:$G$67,MATCH(TEXT(N30,"yyyymmdd")&amp;"|3",$X$44:$X$67,0))&amp;IF(INDEX($Q$44:$Q$67,MATCH(TEXT(N30,"yyyymmdd")&amp;"|3",$X$44:$X$67,0))&lt;&gt;""," • "&amp;INDEX($Q$44:$Q$67,MATCH(TEXT(N30,"yyyymmdd")&amp;"|3",$X$44:$X$67,0)),"")&amp;IF(INDEX($N$44:$N$67,MATCH(TEXT(N30,"yyyymmdd")&amp;"|3",$X$44:$X$67,0))&lt;&gt;""," — "&amp;INDEX($N$44:$N$67,MATCH(TEXT(N30,"yyyymmdd")&amp;"|3",$X$44:$X$67,0)),"")&amp;IF(AND(INDEX($S$44:$S$67,MATCH(TEXT(N30,"yyyymmdd")&amp;"|3",$X$44:$X$67,0))&lt;&gt;"",INDEX($S$44:$S$67,MATCH(TEXT(N30,"yyyymmdd")&amp;"|3",$X$44:$X$67,0))&lt;&gt;"Planned")," • "&amp;INDEX($S$44:$S$67,MATCH(TEXT(N30,"yyyymmdd")&amp;"|3",$X$44:$X$67,0)),""),"")</f>
        <v/>
      </c>
      <c r="O33" s="58"/>
      <c r="P33" s="59"/>
      <c r="Q33" s="60" t="str">
        <f t="array" ref="Q33">IFERROR("["&amp;INDEX($D$44:$D$67,MATCH(TEXT(Q30,"yyyymmdd")&amp;"|3",$X$44:$X$67,0))&amp;"] "&amp;INDEX($G$44:$G$67,MATCH(TEXT(Q30,"yyyymmdd")&amp;"|3",$X$44:$X$67,0))&amp;IF(INDEX($Q$44:$Q$67,MATCH(TEXT(Q30,"yyyymmdd")&amp;"|3",$X$44:$X$67,0))&lt;&gt;""," • "&amp;INDEX($Q$44:$Q$67,MATCH(TEXT(Q30,"yyyymmdd")&amp;"|3",$X$44:$X$67,0)),"")&amp;IF(INDEX($N$44:$N$67,MATCH(TEXT(Q30,"yyyymmdd")&amp;"|3",$X$44:$X$67,0))&lt;&gt;""," — "&amp;INDEX($N$44:$N$67,MATCH(TEXT(Q30,"yyyymmdd")&amp;"|3",$X$44:$X$67,0)),"")&amp;IF(AND(INDEX($S$44:$S$67,MATCH(TEXT(Q30,"yyyymmdd")&amp;"|3",$X$44:$X$67,0))&lt;&gt;"",INDEX($S$44:$S$67,MATCH(TEXT(Q30,"yyyymmdd")&amp;"|3",$X$44:$X$67,0))&lt;&gt;"Planned")," • "&amp;INDEX($S$44:$S$67,MATCH(TEXT(Q30,"yyyymmdd")&amp;"|3",$X$44:$X$67,0)),""),"")</f>
        <v/>
      </c>
      <c r="R33" s="58"/>
      <c r="S33" s="59"/>
      <c r="T33" s="57" t="str">
        <f t="array" ref="T33">IFERROR("["&amp;INDEX($D$44:$D$67,MATCH(TEXT(T30,"yyyymmdd")&amp;"|3",$X$44:$X$67,0))&amp;"] "&amp;INDEX($G$44:$G$67,MATCH(TEXT(T30,"yyyymmdd")&amp;"|3",$X$44:$X$67,0))&amp;IF(INDEX($Q$44:$Q$67,MATCH(TEXT(T30,"yyyymmdd")&amp;"|3",$X$44:$X$67,0))&lt;&gt;""," • "&amp;INDEX($Q$44:$Q$67,MATCH(TEXT(T30,"yyyymmdd")&amp;"|3",$X$44:$X$67,0)),"")&amp;IF(INDEX($N$44:$N$67,MATCH(TEXT(T30,"yyyymmdd")&amp;"|3",$X$44:$X$67,0))&lt;&gt;""," — "&amp;INDEX($N$44:$N$67,MATCH(TEXT(T30,"yyyymmdd")&amp;"|3",$X$44:$X$67,0)),"")&amp;IF(AND(INDEX($S$44:$S$67,MATCH(TEXT(T30,"yyyymmdd")&amp;"|3",$X$44:$X$67,0))&lt;&gt;"",INDEX($S$44:$S$67,MATCH(TEXT(T30,"yyyymmdd")&amp;"|3",$X$44:$X$67,0))&lt;&gt;"Planned")," • "&amp;INDEX($S$44:$S$67,MATCH(TEXT(T30,"yyyymmdd")&amp;"|3",$X$44:$X$67,0)),""),"")</f>
        <v/>
      </c>
      <c r="U33" s="58"/>
      <c r="V33" s="59"/>
      <c r="W33" s="24"/>
      <c r="X33" s="24"/>
    </row>
    <row r="34" spans="2:24" ht="16.5" customHeight="1" x14ac:dyDescent="0.2">
      <c r="B34" s="57" t="str">
        <f t="array" ref="B34">IFERROR("["&amp;INDEX($D$44:$D$67,MATCH(TEXT(B30,"yyyymmdd")&amp;"|4",$X$44:$X$67,0))&amp;"] "&amp;INDEX($G$44:$G$67,MATCH(TEXT(B30,"yyyymmdd")&amp;"|4",$X$44:$X$67,0))&amp;IF(INDEX($Q$44:$Q$67,MATCH(TEXT(B30,"yyyymmdd")&amp;"|4",$X$44:$X$67,0))&lt;&gt;""," • "&amp;INDEX($Q$44:$Q$67,MATCH(TEXT(B30,"yyyymmdd")&amp;"|4",$X$44:$X$67,0)),"")&amp;IF(INDEX($N$44:$N$67,MATCH(TEXT(B30,"yyyymmdd")&amp;"|4",$X$44:$X$67,0))&lt;&gt;""," — "&amp;INDEX($N$44:$N$67,MATCH(TEXT(B30,"yyyymmdd")&amp;"|4",$X$44:$X$67,0)),"")&amp;IF(AND(INDEX($S$44:$S$67,MATCH(TEXT(B30,"yyyymmdd")&amp;"|4",$X$44:$X$67,0))&lt;&gt;"",INDEX($S$44:$S$67,MATCH(TEXT(B30,"yyyymmdd")&amp;"|4",$X$44:$X$67,0))&lt;&gt;"Planned")," • "&amp;INDEX($S$44:$S$67,MATCH(TEXT(B30,"yyyymmdd")&amp;"|4",$X$44:$X$67,0)),""),"")</f>
        <v/>
      </c>
      <c r="C34" s="58"/>
      <c r="D34" s="59"/>
      <c r="E34" s="60" t="str">
        <f t="array" ref="E34">IFERROR("["&amp;INDEX($D$44:$D$67,MATCH(TEXT(E30,"yyyymmdd")&amp;"|4",$X$44:$X$67,0))&amp;"] "&amp;INDEX($G$44:$G$67,MATCH(TEXT(E30,"yyyymmdd")&amp;"|4",$X$44:$X$67,0))&amp;IF(INDEX($Q$44:$Q$67,MATCH(TEXT(E30,"yyyymmdd")&amp;"|4",$X$44:$X$67,0))&lt;&gt;""," • "&amp;INDEX($Q$44:$Q$67,MATCH(TEXT(E30,"yyyymmdd")&amp;"|4",$X$44:$X$67,0)),"")&amp;IF(INDEX($N$44:$N$67,MATCH(TEXT(E30,"yyyymmdd")&amp;"|4",$X$44:$X$67,0))&lt;&gt;""," — "&amp;INDEX($N$44:$N$67,MATCH(TEXT(E30,"yyyymmdd")&amp;"|4",$X$44:$X$67,0)),"")&amp;IF(AND(INDEX($S$44:$S$67,MATCH(TEXT(E30,"yyyymmdd")&amp;"|4",$X$44:$X$67,0))&lt;&gt;"",INDEX($S$44:$S$67,MATCH(TEXT(E30,"yyyymmdd")&amp;"|4",$X$44:$X$67,0))&lt;&gt;"Planned")," • "&amp;INDEX($S$44:$S$67,MATCH(TEXT(E30,"yyyymmdd")&amp;"|4",$X$44:$X$67,0)),""),"")</f>
        <v/>
      </c>
      <c r="F34" s="58"/>
      <c r="G34" s="59"/>
      <c r="H34" s="60" t="str">
        <f t="array" ref="H34">IFERROR("["&amp;INDEX($D$44:$D$67,MATCH(TEXT(H30,"yyyymmdd")&amp;"|4",$X$44:$X$67,0))&amp;"] "&amp;INDEX($G$44:$G$67,MATCH(TEXT(H30,"yyyymmdd")&amp;"|4",$X$44:$X$67,0))&amp;IF(INDEX($Q$44:$Q$67,MATCH(TEXT(H30,"yyyymmdd")&amp;"|4",$X$44:$X$67,0))&lt;&gt;""," • "&amp;INDEX($Q$44:$Q$67,MATCH(TEXT(H30,"yyyymmdd")&amp;"|4",$X$44:$X$67,0)),"")&amp;IF(INDEX($N$44:$N$67,MATCH(TEXT(H30,"yyyymmdd")&amp;"|4",$X$44:$X$67,0))&lt;&gt;""," — "&amp;INDEX($N$44:$N$67,MATCH(TEXT(H30,"yyyymmdd")&amp;"|4",$X$44:$X$67,0)),"")&amp;IF(AND(INDEX($S$44:$S$67,MATCH(TEXT(H30,"yyyymmdd")&amp;"|4",$X$44:$X$67,0))&lt;&gt;"",INDEX($S$44:$S$67,MATCH(TEXT(H30,"yyyymmdd")&amp;"|4",$X$44:$X$67,0))&lt;&gt;"Planned")," • "&amp;INDEX($S$44:$S$67,MATCH(TEXT(H30,"yyyymmdd")&amp;"|4",$X$44:$X$67,0)),""),"")</f>
        <v/>
      </c>
      <c r="I34" s="58"/>
      <c r="J34" s="59"/>
      <c r="K34" s="60" t="str">
        <f t="array" ref="K34">IFERROR("["&amp;INDEX($D$44:$D$67,MATCH(TEXT(K30,"yyyymmdd")&amp;"|4",$X$44:$X$67,0))&amp;"] "&amp;INDEX($G$44:$G$67,MATCH(TEXT(K30,"yyyymmdd")&amp;"|4",$X$44:$X$67,0))&amp;IF(INDEX($Q$44:$Q$67,MATCH(TEXT(K30,"yyyymmdd")&amp;"|4",$X$44:$X$67,0))&lt;&gt;""," • "&amp;INDEX($Q$44:$Q$67,MATCH(TEXT(K30,"yyyymmdd")&amp;"|4",$X$44:$X$67,0)),"")&amp;IF(INDEX($N$44:$N$67,MATCH(TEXT(K30,"yyyymmdd")&amp;"|4",$X$44:$X$67,0))&lt;&gt;""," — "&amp;INDEX($N$44:$N$67,MATCH(TEXT(K30,"yyyymmdd")&amp;"|4",$X$44:$X$67,0)),"")&amp;IF(AND(INDEX($S$44:$S$67,MATCH(TEXT(K30,"yyyymmdd")&amp;"|4",$X$44:$X$67,0))&lt;&gt;"",INDEX($S$44:$S$67,MATCH(TEXT(K30,"yyyymmdd")&amp;"|4",$X$44:$X$67,0))&lt;&gt;"Planned")," • "&amp;INDEX($S$44:$S$67,MATCH(TEXT(K30,"yyyymmdd")&amp;"|4",$X$44:$X$67,0)),""),"")</f>
        <v/>
      </c>
      <c r="L34" s="58"/>
      <c r="M34" s="59"/>
      <c r="N34" s="60" t="str">
        <f t="array" ref="N34">IFERROR("["&amp;INDEX($D$44:$D$67,MATCH(TEXT(N30,"yyyymmdd")&amp;"|4",$X$44:$X$67,0))&amp;"] "&amp;INDEX($G$44:$G$67,MATCH(TEXT(N30,"yyyymmdd")&amp;"|4",$X$44:$X$67,0))&amp;IF(INDEX($Q$44:$Q$67,MATCH(TEXT(N30,"yyyymmdd")&amp;"|4",$X$44:$X$67,0))&lt;&gt;""," • "&amp;INDEX($Q$44:$Q$67,MATCH(TEXT(N30,"yyyymmdd")&amp;"|4",$X$44:$X$67,0)),"")&amp;IF(INDEX($N$44:$N$67,MATCH(TEXT(N30,"yyyymmdd")&amp;"|4",$X$44:$X$67,0))&lt;&gt;""," — "&amp;INDEX($N$44:$N$67,MATCH(TEXT(N30,"yyyymmdd")&amp;"|4",$X$44:$X$67,0)),"")&amp;IF(AND(INDEX($S$44:$S$67,MATCH(TEXT(N30,"yyyymmdd")&amp;"|4",$X$44:$X$67,0))&lt;&gt;"",INDEX($S$44:$S$67,MATCH(TEXT(N30,"yyyymmdd")&amp;"|4",$X$44:$X$67,0))&lt;&gt;"Planned")," • "&amp;INDEX($S$44:$S$67,MATCH(TEXT(N30,"yyyymmdd")&amp;"|4",$X$44:$X$67,0)),""),"")</f>
        <v/>
      </c>
      <c r="O34" s="58"/>
      <c r="P34" s="59"/>
      <c r="Q34" s="60" t="str">
        <f t="array" ref="Q34">IFERROR("["&amp;INDEX($D$44:$D$67,MATCH(TEXT(Q30,"yyyymmdd")&amp;"|4",$X$44:$X$67,0))&amp;"] "&amp;INDEX($G$44:$G$67,MATCH(TEXT(Q30,"yyyymmdd")&amp;"|4",$X$44:$X$67,0))&amp;IF(INDEX($Q$44:$Q$67,MATCH(TEXT(Q30,"yyyymmdd")&amp;"|4",$X$44:$X$67,0))&lt;&gt;""," • "&amp;INDEX($Q$44:$Q$67,MATCH(TEXT(Q30,"yyyymmdd")&amp;"|4",$X$44:$X$67,0)),"")&amp;IF(INDEX($N$44:$N$67,MATCH(TEXT(Q30,"yyyymmdd")&amp;"|4",$X$44:$X$67,0))&lt;&gt;""," — "&amp;INDEX($N$44:$N$67,MATCH(TEXT(Q30,"yyyymmdd")&amp;"|4",$X$44:$X$67,0)),"")&amp;IF(AND(INDEX($S$44:$S$67,MATCH(TEXT(Q30,"yyyymmdd")&amp;"|4",$X$44:$X$67,0))&lt;&gt;"",INDEX($S$44:$S$67,MATCH(TEXT(Q30,"yyyymmdd")&amp;"|4",$X$44:$X$67,0))&lt;&gt;"Planned")," • "&amp;INDEX($S$44:$S$67,MATCH(TEXT(Q30,"yyyymmdd")&amp;"|4",$X$44:$X$67,0)),""),"")</f>
        <v/>
      </c>
      <c r="R34" s="58"/>
      <c r="S34" s="59"/>
      <c r="T34" s="57" t="str">
        <f t="array" ref="T34">IFERROR("["&amp;INDEX($D$44:$D$67,MATCH(TEXT(T30,"yyyymmdd")&amp;"|4",$X$44:$X$67,0))&amp;"] "&amp;INDEX($G$44:$G$67,MATCH(TEXT(T30,"yyyymmdd")&amp;"|4",$X$44:$X$67,0))&amp;IF(INDEX($Q$44:$Q$67,MATCH(TEXT(T30,"yyyymmdd")&amp;"|4",$X$44:$X$67,0))&lt;&gt;""," • "&amp;INDEX($Q$44:$Q$67,MATCH(TEXT(T30,"yyyymmdd")&amp;"|4",$X$44:$X$67,0)),"")&amp;IF(INDEX($N$44:$N$67,MATCH(TEXT(T30,"yyyymmdd")&amp;"|4",$X$44:$X$67,0))&lt;&gt;""," — "&amp;INDEX($N$44:$N$67,MATCH(TEXT(T30,"yyyymmdd")&amp;"|4",$X$44:$X$67,0)),"")&amp;IF(AND(INDEX($S$44:$S$67,MATCH(TEXT(T30,"yyyymmdd")&amp;"|4",$X$44:$X$67,0))&lt;&gt;"",INDEX($S$44:$S$67,MATCH(TEXT(T30,"yyyymmdd")&amp;"|4",$X$44:$X$67,0))&lt;&gt;"Planned")," • "&amp;INDEX($S$44:$S$67,MATCH(TEXT(T30,"yyyymmdd")&amp;"|4",$X$44:$X$67,0)),""),"")</f>
        <v/>
      </c>
      <c r="U34" s="58"/>
      <c r="V34" s="59"/>
      <c r="W34" s="24"/>
      <c r="X34" s="24"/>
    </row>
    <row r="35" spans="2:24" ht="12.75" customHeight="1" x14ac:dyDescent="0.2">
      <c r="B35" s="66">
        <f>DATE($T$3,$X$2,1)-WEEKDAY(DATE($T$3,$X$2,1),1)+1+35</f>
        <v>46208</v>
      </c>
      <c r="C35" s="58"/>
      <c r="D35" s="59"/>
      <c r="E35" s="67">
        <f>DATE($T$3,$X$2,1)-WEEKDAY(DATE($T$3,$X$2,1),1)+1+36</f>
        <v>46209</v>
      </c>
      <c r="F35" s="58"/>
      <c r="G35" s="59"/>
      <c r="H35" s="67">
        <f>DATE($T$3,$X$2,1)-WEEKDAY(DATE($T$3,$X$2,1),1)+1+37</f>
        <v>46210</v>
      </c>
      <c r="I35" s="58"/>
      <c r="J35" s="59"/>
      <c r="K35" s="67">
        <f>DATE($T$3,$X$2,1)-WEEKDAY(DATE($T$3,$X$2,1),1)+1+38</f>
        <v>46211</v>
      </c>
      <c r="L35" s="58"/>
      <c r="M35" s="59"/>
      <c r="N35" s="67">
        <f>DATE($T$3,$X$2,1)-WEEKDAY(DATE($T$3,$X$2,1),1)+1+39</f>
        <v>46212</v>
      </c>
      <c r="O35" s="58"/>
      <c r="P35" s="59"/>
      <c r="Q35" s="67">
        <f>DATE($T$3,$X$2,1)-WEEKDAY(DATE($T$3,$X$2,1),1)+1+40</f>
        <v>46213</v>
      </c>
      <c r="R35" s="58"/>
      <c r="S35" s="59"/>
      <c r="T35" s="66">
        <f>DATE($T$3,$X$2,1)-WEEKDAY(DATE($T$3,$X$2,1),1)+1+41</f>
        <v>46214</v>
      </c>
      <c r="U35" s="58"/>
      <c r="V35" s="59"/>
      <c r="W35" s="24"/>
      <c r="X35" s="24"/>
    </row>
    <row r="36" spans="2:24" ht="16.5" customHeight="1" x14ac:dyDescent="0.2">
      <c r="B36" s="57" t="str">
        <f t="array" ref="B36">IFERROR("["&amp;INDEX($D$44:$D$67,MATCH(TEXT(B35,"yyyymmdd")&amp;"|1",$X$44:$X$67,0))&amp;"] "&amp;INDEX($G$44:$G$67,MATCH(TEXT(B35,"yyyymmdd")&amp;"|1",$X$44:$X$67,0))&amp;IF(INDEX($Q$44:$Q$67,MATCH(TEXT(B35,"yyyymmdd")&amp;"|1",$X$44:$X$67,0))&lt;&gt;""," • "&amp;INDEX($Q$44:$Q$67,MATCH(TEXT(B35,"yyyymmdd")&amp;"|1",$X$44:$X$67,0)),"")&amp;IF(INDEX($N$44:$N$67,MATCH(TEXT(B35,"yyyymmdd")&amp;"|1",$X$44:$X$67,0))&lt;&gt;""," — "&amp;INDEX($N$44:$N$67,MATCH(TEXT(B35,"yyyymmdd")&amp;"|1",$X$44:$X$67,0)),"")&amp;IF(AND(INDEX($S$44:$S$67,MATCH(TEXT(B35,"yyyymmdd")&amp;"|1",$X$44:$X$67,0))&lt;&gt;"",INDEX($S$44:$S$67,MATCH(TEXT(B35,"yyyymmdd")&amp;"|1",$X$44:$X$67,0))&lt;&gt;"Planned")," • "&amp;INDEX($S$44:$S$67,MATCH(TEXT(B35,"yyyymmdd")&amp;"|1",$X$44:$X$67,0)),""),"")</f>
        <v/>
      </c>
      <c r="C36" s="58"/>
      <c r="D36" s="59"/>
      <c r="E36" s="60" t="str">
        <f t="array" ref="E36">IFERROR("["&amp;INDEX($D$44:$D$67,MATCH(TEXT(E35,"yyyymmdd")&amp;"|1",$X$44:$X$67,0))&amp;"] "&amp;INDEX($G$44:$G$67,MATCH(TEXT(E35,"yyyymmdd")&amp;"|1",$X$44:$X$67,0))&amp;IF(INDEX($Q$44:$Q$67,MATCH(TEXT(E35,"yyyymmdd")&amp;"|1",$X$44:$X$67,0))&lt;&gt;""," • "&amp;INDEX($Q$44:$Q$67,MATCH(TEXT(E35,"yyyymmdd")&amp;"|1",$X$44:$X$67,0)),"")&amp;IF(INDEX($N$44:$N$67,MATCH(TEXT(E35,"yyyymmdd")&amp;"|1",$X$44:$X$67,0))&lt;&gt;""," — "&amp;INDEX($N$44:$N$67,MATCH(TEXT(E35,"yyyymmdd")&amp;"|1",$X$44:$X$67,0)),"")&amp;IF(AND(INDEX($S$44:$S$67,MATCH(TEXT(E35,"yyyymmdd")&amp;"|1",$X$44:$X$67,0))&lt;&gt;"",INDEX($S$44:$S$67,MATCH(TEXT(E35,"yyyymmdd")&amp;"|1",$X$44:$X$67,0))&lt;&gt;"Planned")," • "&amp;INDEX($S$44:$S$67,MATCH(TEXT(E35,"yyyymmdd")&amp;"|1",$X$44:$X$67,0)),""),"")</f>
        <v/>
      </c>
      <c r="F36" s="58"/>
      <c r="G36" s="59"/>
      <c r="H36" s="60" t="str">
        <f t="array" ref="H36">IFERROR("["&amp;INDEX($D$44:$D$67,MATCH(TEXT(H35,"yyyymmdd")&amp;"|1",$X$44:$X$67,0))&amp;"] "&amp;INDEX($G$44:$G$67,MATCH(TEXT(H35,"yyyymmdd")&amp;"|1",$X$44:$X$67,0))&amp;IF(INDEX($Q$44:$Q$67,MATCH(TEXT(H35,"yyyymmdd")&amp;"|1",$X$44:$X$67,0))&lt;&gt;""," • "&amp;INDEX($Q$44:$Q$67,MATCH(TEXT(H35,"yyyymmdd")&amp;"|1",$X$44:$X$67,0)),"")&amp;IF(INDEX($N$44:$N$67,MATCH(TEXT(H35,"yyyymmdd")&amp;"|1",$X$44:$X$67,0))&lt;&gt;""," — "&amp;INDEX($N$44:$N$67,MATCH(TEXT(H35,"yyyymmdd")&amp;"|1",$X$44:$X$67,0)),"")&amp;IF(AND(INDEX($S$44:$S$67,MATCH(TEXT(H35,"yyyymmdd")&amp;"|1",$X$44:$X$67,0))&lt;&gt;"",INDEX($S$44:$S$67,MATCH(TEXT(H35,"yyyymmdd")&amp;"|1",$X$44:$X$67,0))&lt;&gt;"Planned")," • "&amp;INDEX($S$44:$S$67,MATCH(TEXT(H35,"yyyymmdd")&amp;"|1",$X$44:$X$67,0)),""),"")</f>
        <v/>
      </c>
      <c r="I36" s="58"/>
      <c r="J36" s="59"/>
      <c r="K36" s="60" t="str">
        <f t="array" ref="K36">IFERROR("["&amp;INDEX($D$44:$D$67,MATCH(TEXT(K35,"yyyymmdd")&amp;"|1",$X$44:$X$67,0))&amp;"] "&amp;INDEX($G$44:$G$67,MATCH(TEXT(K35,"yyyymmdd")&amp;"|1",$X$44:$X$67,0))&amp;IF(INDEX($Q$44:$Q$67,MATCH(TEXT(K35,"yyyymmdd")&amp;"|1",$X$44:$X$67,0))&lt;&gt;""," • "&amp;INDEX($Q$44:$Q$67,MATCH(TEXT(K35,"yyyymmdd")&amp;"|1",$X$44:$X$67,0)),"")&amp;IF(INDEX($N$44:$N$67,MATCH(TEXT(K35,"yyyymmdd")&amp;"|1",$X$44:$X$67,0))&lt;&gt;""," — "&amp;INDEX($N$44:$N$67,MATCH(TEXT(K35,"yyyymmdd")&amp;"|1",$X$44:$X$67,0)),"")&amp;IF(AND(INDEX($S$44:$S$67,MATCH(TEXT(K35,"yyyymmdd")&amp;"|1",$X$44:$X$67,0))&lt;&gt;"",INDEX($S$44:$S$67,MATCH(TEXT(K35,"yyyymmdd")&amp;"|1",$X$44:$X$67,0))&lt;&gt;"Planned")," • "&amp;INDEX($S$44:$S$67,MATCH(TEXT(K35,"yyyymmdd")&amp;"|1",$X$44:$X$67,0)),""),"")</f>
        <v/>
      </c>
      <c r="L36" s="58"/>
      <c r="M36" s="59"/>
      <c r="N36" s="60" t="str">
        <f t="array" ref="N36">IFERROR("["&amp;INDEX($D$44:$D$67,MATCH(TEXT(N35,"yyyymmdd")&amp;"|1",$X$44:$X$67,0))&amp;"] "&amp;INDEX($G$44:$G$67,MATCH(TEXT(N35,"yyyymmdd")&amp;"|1",$X$44:$X$67,0))&amp;IF(INDEX($Q$44:$Q$67,MATCH(TEXT(N35,"yyyymmdd")&amp;"|1",$X$44:$X$67,0))&lt;&gt;""," • "&amp;INDEX($Q$44:$Q$67,MATCH(TEXT(N35,"yyyymmdd")&amp;"|1",$X$44:$X$67,0)),"")&amp;IF(INDEX($N$44:$N$67,MATCH(TEXT(N35,"yyyymmdd")&amp;"|1",$X$44:$X$67,0))&lt;&gt;""," — "&amp;INDEX($N$44:$N$67,MATCH(TEXT(N35,"yyyymmdd")&amp;"|1",$X$44:$X$67,0)),"")&amp;IF(AND(INDEX($S$44:$S$67,MATCH(TEXT(N35,"yyyymmdd")&amp;"|1",$X$44:$X$67,0))&lt;&gt;"",INDEX($S$44:$S$67,MATCH(TEXT(N35,"yyyymmdd")&amp;"|1",$X$44:$X$67,0))&lt;&gt;"Planned")," • "&amp;INDEX($S$44:$S$67,MATCH(TEXT(N35,"yyyymmdd")&amp;"|1",$X$44:$X$67,0)),""),"")</f>
        <v/>
      </c>
      <c r="O36" s="58"/>
      <c r="P36" s="59"/>
      <c r="Q36" s="60" t="str">
        <f t="array" ref="Q36">IFERROR("["&amp;INDEX($D$44:$D$67,MATCH(TEXT(Q35,"yyyymmdd")&amp;"|1",$X$44:$X$67,0))&amp;"] "&amp;INDEX($G$44:$G$67,MATCH(TEXT(Q35,"yyyymmdd")&amp;"|1",$X$44:$X$67,0))&amp;IF(INDEX($Q$44:$Q$67,MATCH(TEXT(Q35,"yyyymmdd")&amp;"|1",$X$44:$X$67,0))&lt;&gt;""," • "&amp;INDEX($Q$44:$Q$67,MATCH(TEXT(Q35,"yyyymmdd")&amp;"|1",$X$44:$X$67,0)),"")&amp;IF(INDEX($N$44:$N$67,MATCH(TEXT(Q35,"yyyymmdd")&amp;"|1",$X$44:$X$67,0))&lt;&gt;""," — "&amp;INDEX($N$44:$N$67,MATCH(TEXT(Q35,"yyyymmdd")&amp;"|1",$X$44:$X$67,0)),"")&amp;IF(AND(INDEX($S$44:$S$67,MATCH(TEXT(Q35,"yyyymmdd")&amp;"|1",$X$44:$X$67,0))&lt;&gt;"",INDEX($S$44:$S$67,MATCH(TEXT(Q35,"yyyymmdd")&amp;"|1",$X$44:$X$67,0))&lt;&gt;"Planned")," • "&amp;INDEX($S$44:$S$67,MATCH(TEXT(Q35,"yyyymmdd")&amp;"|1",$X$44:$X$67,0)),""),"")</f>
        <v/>
      </c>
      <c r="R36" s="58"/>
      <c r="S36" s="59"/>
      <c r="T36" s="57" t="str">
        <f t="array" ref="T36">IFERROR("["&amp;INDEX($D$44:$D$67,MATCH(TEXT(T35,"yyyymmdd")&amp;"|1",$X$44:$X$67,0))&amp;"] "&amp;INDEX($G$44:$G$67,MATCH(TEXT(T35,"yyyymmdd")&amp;"|1",$X$44:$X$67,0))&amp;IF(INDEX($Q$44:$Q$67,MATCH(TEXT(T35,"yyyymmdd")&amp;"|1",$X$44:$X$67,0))&lt;&gt;""," • "&amp;INDEX($Q$44:$Q$67,MATCH(TEXT(T35,"yyyymmdd")&amp;"|1",$X$44:$X$67,0)),"")&amp;IF(INDEX($N$44:$N$67,MATCH(TEXT(T35,"yyyymmdd")&amp;"|1",$X$44:$X$67,0))&lt;&gt;""," — "&amp;INDEX($N$44:$N$67,MATCH(TEXT(T35,"yyyymmdd")&amp;"|1",$X$44:$X$67,0)),"")&amp;IF(AND(INDEX($S$44:$S$67,MATCH(TEXT(T35,"yyyymmdd")&amp;"|1",$X$44:$X$67,0))&lt;&gt;"",INDEX($S$44:$S$67,MATCH(TEXT(T35,"yyyymmdd")&amp;"|1",$X$44:$X$67,0))&lt;&gt;"Planned")," • "&amp;INDEX($S$44:$S$67,MATCH(TEXT(T35,"yyyymmdd")&amp;"|1",$X$44:$X$67,0)),""),"")</f>
        <v/>
      </c>
      <c r="U36" s="58"/>
      <c r="V36" s="59"/>
      <c r="W36" s="24"/>
      <c r="X36" s="24"/>
    </row>
    <row r="37" spans="2:24" ht="16.5" customHeight="1" x14ac:dyDescent="0.2">
      <c r="B37" s="57" t="str">
        <f t="array" ref="B37">IFERROR("["&amp;INDEX($D$44:$D$67,MATCH(TEXT(B35,"yyyymmdd")&amp;"|2",$X$44:$X$67,0))&amp;"] "&amp;INDEX($G$44:$G$67,MATCH(TEXT(B35,"yyyymmdd")&amp;"|2",$X$44:$X$67,0))&amp;IF(INDEX($Q$44:$Q$67,MATCH(TEXT(B35,"yyyymmdd")&amp;"|2",$X$44:$X$67,0))&lt;&gt;""," • "&amp;INDEX($Q$44:$Q$67,MATCH(TEXT(B35,"yyyymmdd")&amp;"|2",$X$44:$X$67,0)),"")&amp;IF(INDEX($N$44:$N$67,MATCH(TEXT(B35,"yyyymmdd")&amp;"|2",$X$44:$X$67,0))&lt;&gt;""," — "&amp;INDEX($N$44:$N$67,MATCH(TEXT(B35,"yyyymmdd")&amp;"|2",$X$44:$X$67,0)),"")&amp;IF(AND(INDEX($S$44:$S$67,MATCH(TEXT(B35,"yyyymmdd")&amp;"|2",$X$44:$X$67,0))&lt;&gt;"",INDEX($S$44:$S$67,MATCH(TEXT(B35,"yyyymmdd")&amp;"|2",$X$44:$X$67,0))&lt;&gt;"Planned")," • "&amp;INDEX($S$44:$S$67,MATCH(TEXT(B35,"yyyymmdd")&amp;"|2",$X$44:$X$67,0)),""),"")</f>
        <v/>
      </c>
      <c r="C37" s="58"/>
      <c r="D37" s="59"/>
      <c r="E37" s="60" t="str">
        <f t="array" ref="E37">IFERROR("["&amp;INDEX($D$44:$D$67,MATCH(TEXT(E35,"yyyymmdd")&amp;"|2",$X$44:$X$67,0))&amp;"] "&amp;INDEX($G$44:$G$67,MATCH(TEXT(E35,"yyyymmdd")&amp;"|2",$X$44:$X$67,0))&amp;IF(INDEX($Q$44:$Q$67,MATCH(TEXT(E35,"yyyymmdd")&amp;"|2",$X$44:$X$67,0))&lt;&gt;""," • "&amp;INDEX($Q$44:$Q$67,MATCH(TEXT(E35,"yyyymmdd")&amp;"|2",$X$44:$X$67,0)),"")&amp;IF(INDEX($N$44:$N$67,MATCH(TEXT(E35,"yyyymmdd")&amp;"|2",$X$44:$X$67,0))&lt;&gt;""," — "&amp;INDEX($N$44:$N$67,MATCH(TEXT(E35,"yyyymmdd")&amp;"|2",$X$44:$X$67,0)),"")&amp;IF(AND(INDEX($S$44:$S$67,MATCH(TEXT(E35,"yyyymmdd")&amp;"|2",$X$44:$X$67,0))&lt;&gt;"",INDEX($S$44:$S$67,MATCH(TEXT(E35,"yyyymmdd")&amp;"|2",$X$44:$X$67,0))&lt;&gt;"Planned")," • "&amp;INDEX($S$44:$S$67,MATCH(TEXT(E35,"yyyymmdd")&amp;"|2",$X$44:$X$67,0)),""),"")</f>
        <v/>
      </c>
      <c r="F37" s="58"/>
      <c r="G37" s="59"/>
      <c r="H37" s="60" t="str">
        <f t="array" ref="H37">IFERROR("["&amp;INDEX($D$44:$D$67,MATCH(TEXT(H35,"yyyymmdd")&amp;"|2",$X$44:$X$67,0))&amp;"] "&amp;INDEX($G$44:$G$67,MATCH(TEXT(H35,"yyyymmdd")&amp;"|2",$X$44:$X$67,0))&amp;IF(INDEX($Q$44:$Q$67,MATCH(TEXT(H35,"yyyymmdd")&amp;"|2",$X$44:$X$67,0))&lt;&gt;""," • "&amp;INDEX($Q$44:$Q$67,MATCH(TEXT(H35,"yyyymmdd")&amp;"|2",$X$44:$X$67,0)),"")&amp;IF(INDEX($N$44:$N$67,MATCH(TEXT(H35,"yyyymmdd")&amp;"|2",$X$44:$X$67,0))&lt;&gt;""," — "&amp;INDEX($N$44:$N$67,MATCH(TEXT(H35,"yyyymmdd")&amp;"|2",$X$44:$X$67,0)),"")&amp;IF(AND(INDEX($S$44:$S$67,MATCH(TEXT(H35,"yyyymmdd")&amp;"|2",$X$44:$X$67,0))&lt;&gt;"",INDEX($S$44:$S$67,MATCH(TEXT(H35,"yyyymmdd")&amp;"|2",$X$44:$X$67,0))&lt;&gt;"Planned")," • "&amp;INDEX($S$44:$S$67,MATCH(TEXT(H35,"yyyymmdd")&amp;"|2",$X$44:$X$67,0)),""),"")</f>
        <v/>
      </c>
      <c r="I37" s="58"/>
      <c r="J37" s="59"/>
      <c r="K37" s="60" t="str">
        <f t="array" ref="K37">IFERROR("["&amp;INDEX($D$44:$D$67,MATCH(TEXT(K35,"yyyymmdd")&amp;"|2",$X$44:$X$67,0))&amp;"] "&amp;INDEX($G$44:$G$67,MATCH(TEXT(K35,"yyyymmdd")&amp;"|2",$X$44:$X$67,0))&amp;IF(INDEX($Q$44:$Q$67,MATCH(TEXT(K35,"yyyymmdd")&amp;"|2",$X$44:$X$67,0))&lt;&gt;""," • "&amp;INDEX($Q$44:$Q$67,MATCH(TEXT(K35,"yyyymmdd")&amp;"|2",$X$44:$X$67,0)),"")&amp;IF(INDEX($N$44:$N$67,MATCH(TEXT(K35,"yyyymmdd")&amp;"|2",$X$44:$X$67,0))&lt;&gt;""," — "&amp;INDEX($N$44:$N$67,MATCH(TEXT(K35,"yyyymmdd")&amp;"|2",$X$44:$X$67,0)),"")&amp;IF(AND(INDEX($S$44:$S$67,MATCH(TEXT(K35,"yyyymmdd")&amp;"|2",$X$44:$X$67,0))&lt;&gt;"",INDEX($S$44:$S$67,MATCH(TEXT(K35,"yyyymmdd")&amp;"|2",$X$44:$X$67,0))&lt;&gt;"Planned")," • "&amp;INDEX($S$44:$S$67,MATCH(TEXT(K35,"yyyymmdd")&amp;"|2",$X$44:$X$67,0)),""),"")</f>
        <v/>
      </c>
      <c r="L37" s="58"/>
      <c r="M37" s="59"/>
      <c r="N37" s="60" t="str">
        <f t="array" ref="N37">IFERROR("["&amp;INDEX($D$44:$D$67,MATCH(TEXT(N35,"yyyymmdd")&amp;"|2",$X$44:$X$67,0))&amp;"] "&amp;INDEX($G$44:$G$67,MATCH(TEXT(N35,"yyyymmdd")&amp;"|2",$X$44:$X$67,0))&amp;IF(INDEX($Q$44:$Q$67,MATCH(TEXT(N35,"yyyymmdd")&amp;"|2",$X$44:$X$67,0))&lt;&gt;""," • "&amp;INDEX($Q$44:$Q$67,MATCH(TEXT(N35,"yyyymmdd")&amp;"|2",$X$44:$X$67,0)),"")&amp;IF(INDEX($N$44:$N$67,MATCH(TEXT(N35,"yyyymmdd")&amp;"|2",$X$44:$X$67,0))&lt;&gt;""," — "&amp;INDEX($N$44:$N$67,MATCH(TEXT(N35,"yyyymmdd")&amp;"|2",$X$44:$X$67,0)),"")&amp;IF(AND(INDEX($S$44:$S$67,MATCH(TEXT(N35,"yyyymmdd")&amp;"|2",$X$44:$X$67,0))&lt;&gt;"",INDEX($S$44:$S$67,MATCH(TEXT(N35,"yyyymmdd")&amp;"|2",$X$44:$X$67,0))&lt;&gt;"Planned")," • "&amp;INDEX($S$44:$S$67,MATCH(TEXT(N35,"yyyymmdd")&amp;"|2",$X$44:$X$67,0)),""),"")</f>
        <v/>
      </c>
      <c r="O37" s="58"/>
      <c r="P37" s="59"/>
      <c r="Q37" s="60" t="str">
        <f t="array" ref="Q37">IFERROR("["&amp;INDEX($D$44:$D$67,MATCH(TEXT(Q35,"yyyymmdd")&amp;"|2",$X$44:$X$67,0))&amp;"] "&amp;INDEX($G$44:$G$67,MATCH(TEXT(Q35,"yyyymmdd")&amp;"|2",$X$44:$X$67,0))&amp;IF(INDEX($Q$44:$Q$67,MATCH(TEXT(Q35,"yyyymmdd")&amp;"|2",$X$44:$X$67,0))&lt;&gt;""," • "&amp;INDEX($Q$44:$Q$67,MATCH(TEXT(Q35,"yyyymmdd")&amp;"|2",$X$44:$X$67,0)),"")&amp;IF(INDEX($N$44:$N$67,MATCH(TEXT(Q35,"yyyymmdd")&amp;"|2",$X$44:$X$67,0))&lt;&gt;""," — "&amp;INDEX($N$44:$N$67,MATCH(TEXT(Q35,"yyyymmdd")&amp;"|2",$X$44:$X$67,0)),"")&amp;IF(AND(INDEX($S$44:$S$67,MATCH(TEXT(Q35,"yyyymmdd")&amp;"|2",$X$44:$X$67,0))&lt;&gt;"",INDEX($S$44:$S$67,MATCH(TEXT(Q35,"yyyymmdd")&amp;"|2",$X$44:$X$67,0))&lt;&gt;"Planned")," • "&amp;INDEX($S$44:$S$67,MATCH(TEXT(Q35,"yyyymmdd")&amp;"|2",$X$44:$X$67,0)),""),"")</f>
        <v/>
      </c>
      <c r="R37" s="58"/>
      <c r="S37" s="59"/>
      <c r="T37" s="57" t="str">
        <f t="array" ref="T37">IFERROR("["&amp;INDEX($D$44:$D$67,MATCH(TEXT(T35,"yyyymmdd")&amp;"|2",$X$44:$X$67,0))&amp;"] "&amp;INDEX($G$44:$G$67,MATCH(TEXT(T35,"yyyymmdd")&amp;"|2",$X$44:$X$67,0))&amp;IF(INDEX($Q$44:$Q$67,MATCH(TEXT(T35,"yyyymmdd")&amp;"|2",$X$44:$X$67,0))&lt;&gt;""," • "&amp;INDEX($Q$44:$Q$67,MATCH(TEXT(T35,"yyyymmdd")&amp;"|2",$X$44:$X$67,0)),"")&amp;IF(INDEX($N$44:$N$67,MATCH(TEXT(T35,"yyyymmdd")&amp;"|2",$X$44:$X$67,0))&lt;&gt;""," — "&amp;INDEX($N$44:$N$67,MATCH(TEXT(T35,"yyyymmdd")&amp;"|2",$X$44:$X$67,0)),"")&amp;IF(AND(INDEX($S$44:$S$67,MATCH(TEXT(T35,"yyyymmdd")&amp;"|2",$X$44:$X$67,0))&lt;&gt;"",INDEX($S$44:$S$67,MATCH(TEXT(T35,"yyyymmdd")&amp;"|2",$X$44:$X$67,0))&lt;&gt;"Planned")," • "&amp;INDEX($S$44:$S$67,MATCH(TEXT(T35,"yyyymmdd")&amp;"|2",$X$44:$X$67,0)),""),"")</f>
        <v/>
      </c>
      <c r="U37" s="58"/>
      <c r="V37" s="59"/>
      <c r="W37" s="24"/>
      <c r="X37" s="24"/>
    </row>
    <row r="38" spans="2:24" ht="16.5" customHeight="1" x14ac:dyDescent="0.2">
      <c r="B38" s="57" t="str">
        <f t="array" ref="B38">IFERROR("["&amp;INDEX($D$44:$D$67,MATCH(TEXT(B35,"yyyymmdd")&amp;"|3",$X$44:$X$67,0))&amp;"] "&amp;INDEX($G$44:$G$67,MATCH(TEXT(B35,"yyyymmdd")&amp;"|3",$X$44:$X$67,0))&amp;IF(INDEX($Q$44:$Q$67,MATCH(TEXT(B35,"yyyymmdd")&amp;"|3",$X$44:$X$67,0))&lt;&gt;""," • "&amp;INDEX($Q$44:$Q$67,MATCH(TEXT(B35,"yyyymmdd")&amp;"|3",$X$44:$X$67,0)),"")&amp;IF(INDEX($N$44:$N$67,MATCH(TEXT(B35,"yyyymmdd")&amp;"|3",$X$44:$X$67,0))&lt;&gt;""," — "&amp;INDEX($N$44:$N$67,MATCH(TEXT(B35,"yyyymmdd")&amp;"|3",$X$44:$X$67,0)),"")&amp;IF(AND(INDEX($S$44:$S$67,MATCH(TEXT(B35,"yyyymmdd")&amp;"|3",$X$44:$X$67,0))&lt;&gt;"",INDEX($S$44:$S$67,MATCH(TEXT(B35,"yyyymmdd")&amp;"|3",$X$44:$X$67,0))&lt;&gt;"Planned")," • "&amp;INDEX($S$44:$S$67,MATCH(TEXT(B35,"yyyymmdd")&amp;"|3",$X$44:$X$67,0)),""),"")</f>
        <v/>
      </c>
      <c r="C38" s="58"/>
      <c r="D38" s="59"/>
      <c r="E38" s="60" t="str">
        <f t="array" ref="E38">IFERROR("["&amp;INDEX($D$44:$D$67,MATCH(TEXT(E35,"yyyymmdd")&amp;"|3",$X$44:$X$67,0))&amp;"] "&amp;INDEX($G$44:$G$67,MATCH(TEXT(E35,"yyyymmdd")&amp;"|3",$X$44:$X$67,0))&amp;IF(INDEX($Q$44:$Q$67,MATCH(TEXT(E35,"yyyymmdd")&amp;"|3",$X$44:$X$67,0))&lt;&gt;""," • "&amp;INDEX($Q$44:$Q$67,MATCH(TEXT(E35,"yyyymmdd")&amp;"|3",$X$44:$X$67,0)),"")&amp;IF(INDEX($N$44:$N$67,MATCH(TEXT(E35,"yyyymmdd")&amp;"|3",$X$44:$X$67,0))&lt;&gt;""," — "&amp;INDEX($N$44:$N$67,MATCH(TEXT(E35,"yyyymmdd")&amp;"|3",$X$44:$X$67,0)),"")&amp;IF(AND(INDEX($S$44:$S$67,MATCH(TEXT(E35,"yyyymmdd")&amp;"|3",$X$44:$X$67,0))&lt;&gt;"",INDEX($S$44:$S$67,MATCH(TEXT(E35,"yyyymmdd")&amp;"|3",$X$44:$X$67,0))&lt;&gt;"Planned")," • "&amp;INDEX($S$44:$S$67,MATCH(TEXT(E35,"yyyymmdd")&amp;"|3",$X$44:$X$67,0)),""),"")</f>
        <v/>
      </c>
      <c r="F38" s="58"/>
      <c r="G38" s="59"/>
      <c r="H38" s="60" t="str">
        <f t="array" ref="H38">IFERROR("["&amp;INDEX($D$44:$D$67,MATCH(TEXT(H35,"yyyymmdd")&amp;"|3",$X$44:$X$67,0))&amp;"] "&amp;INDEX($G$44:$G$67,MATCH(TEXT(H35,"yyyymmdd")&amp;"|3",$X$44:$X$67,0))&amp;IF(INDEX($Q$44:$Q$67,MATCH(TEXT(H35,"yyyymmdd")&amp;"|3",$X$44:$X$67,0))&lt;&gt;""," • "&amp;INDEX($Q$44:$Q$67,MATCH(TEXT(H35,"yyyymmdd")&amp;"|3",$X$44:$X$67,0)),"")&amp;IF(INDEX($N$44:$N$67,MATCH(TEXT(H35,"yyyymmdd")&amp;"|3",$X$44:$X$67,0))&lt;&gt;""," — "&amp;INDEX($N$44:$N$67,MATCH(TEXT(H35,"yyyymmdd")&amp;"|3",$X$44:$X$67,0)),"")&amp;IF(AND(INDEX($S$44:$S$67,MATCH(TEXT(H35,"yyyymmdd")&amp;"|3",$X$44:$X$67,0))&lt;&gt;"",INDEX($S$44:$S$67,MATCH(TEXT(H35,"yyyymmdd")&amp;"|3",$X$44:$X$67,0))&lt;&gt;"Planned")," • "&amp;INDEX($S$44:$S$67,MATCH(TEXT(H35,"yyyymmdd")&amp;"|3",$X$44:$X$67,0)),""),"")</f>
        <v/>
      </c>
      <c r="I38" s="58"/>
      <c r="J38" s="59"/>
      <c r="K38" s="60" t="str">
        <f t="array" ref="K38">IFERROR("["&amp;INDEX($D$44:$D$67,MATCH(TEXT(K35,"yyyymmdd")&amp;"|3",$X$44:$X$67,0))&amp;"] "&amp;INDEX($G$44:$G$67,MATCH(TEXT(K35,"yyyymmdd")&amp;"|3",$X$44:$X$67,0))&amp;IF(INDEX($Q$44:$Q$67,MATCH(TEXT(K35,"yyyymmdd")&amp;"|3",$X$44:$X$67,0))&lt;&gt;""," • "&amp;INDEX($Q$44:$Q$67,MATCH(TEXT(K35,"yyyymmdd")&amp;"|3",$X$44:$X$67,0)),"")&amp;IF(INDEX($N$44:$N$67,MATCH(TEXT(K35,"yyyymmdd")&amp;"|3",$X$44:$X$67,0))&lt;&gt;""," — "&amp;INDEX($N$44:$N$67,MATCH(TEXT(K35,"yyyymmdd")&amp;"|3",$X$44:$X$67,0)),"")&amp;IF(AND(INDEX($S$44:$S$67,MATCH(TEXT(K35,"yyyymmdd")&amp;"|3",$X$44:$X$67,0))&lt;&gt;"",INDEX($S$44:$S$67,MATCH(TEXT(K35,"yyyymmdd")&amp;"|3",$X$44:$X$67,0))&lt;&gt;"Planned")," • "&amp;INDEX($S$44:$S$67,MATCH(TEXT(K35,"yyyymmdd")&amp;"|3",$X$44:$X$67,0)),""),"")</f>
        <v/>
      </c>
      <c r="L38" s="58"/>
      <c r="M38" s="59"/>
      <c r="N38" s="60" t="str">
        <f t="array" ref="N38">IFERROR("["&amp;INDEX($D$44:$D$67,MATCH(TEXT(N35,"yyyymmdd")&amp;"|3",$X$44:$X$67,0))&amp;"] "&amp;INDEX($G$44:$G$67,MATCH(TEXT(N35,"yyyymmdd")&amp;"|3",$X$44:$X$67,0))&amp;IF(INDEX($Q$44:$Q$67,MATCH(TEXT(N35,"yyyymmdd")&amp;"|3",$X$44:$X$67,0))&lt;&gt;""," • "&amp;INDEX($Q$44:$Q$67,MATCH(TEXT(N35,"yyyymmdd")&amp;"|3",$X$44:$X$67,0)),"")&amp;IF(INDEX($N$44:$N$67,MATCH(TEXT(N35,"yyyymmdd")&amp;"|3",$X$44:$X$67,0))&lt;&gt;""," — "&amp;INDEX($N$44:$N$67,MATCH(TEXT(N35,"yyyymmdd")&amp;"|3",$X$44:$X$67,0)),"")&amp;IF(AND(INDEX($S$44:$S$67,MATCH(TEXT(N35,"yyyymmdd")&amp;"|3",$X$44:$X$67,0))&lt;&gt;"",INDEX($S$44:$S$67,MATCH(TEXT(N35,"yyyymmdd")&amp;"|3",$X$44:$X$67,0))&lt;&gt;"Planned")," • "&amp;INDEX($S$44:$S$67,MATCH(TEXT(N35,"yyyymmdd")&amp;"|3",$X$44:$X$67,0)),""),"")</f>
        <v/>
      </c>
      <c r="O38" s="58"/>
      <c r="P38" s="59"/>
      <c r="Q38" s="60" t="str">
        <f t="array" ref="Q38">IFERROR("["&amp;INDEX($D$44:$D$67,MATCH(TEXT(Q35,"yyyymmdd")&amp;"|3",$X$44:$X$67,0))&amp;"] "&amp;INDEX($G$44:$G$67,MATCH(TEXT(Q35,"yyyymmdd")&amp;"|3",$X$44:$X$67,0))&amp;IF(INDEX($Q$44:$Q$67,MATCH(TEXT(Q35,"yyyymmdd")&amp;"|3",$X$44:$X$67,0))&lt;&gt;""," • "&amp;INDEX($Q$44:$Q$67,MATCH(TEXT(Q35,"yyyymmdd")&amp;"|3",$X$44:$X$67,0)),"")&amp;IF(INDEX($N$44:$N$67,MATCH(TEXT(Q35,"yyyymmdd")&amp;"|3",$X$44:$X$67,0))&lt;&gt;""," — "&amp;INDEX($N$44:$N$67,MATCH(TEXT(Q35,"yyyymmdd")&amp;"|3",$X$44:$X$67,0)),"")&amp;IF(AND(INDEX($S$44:$S$67,MATCH(TEXT(Q35,"yyyymmdd")&amp;"|3",$X$44:$X$67,0))&lt;&gt;"",INDEX($S$44:$S$67,MATCH(TEXT(Q35,"yyyymmdd")&amp;"|3",$X$44:$X$67,0))&lt;&gt;"Planned")," • "&amp;INDEX($S$44:$S$67,MATCH(TEXT(Q35,"yyyymmdd")&amp;"|3",$X$44:$X$67,0)),""),"")</f>
        <v/>
      </c>
      <c r="R38" s="58"/>
      <c r="S38" s="59"/>
      <c r="T38" s="57" t="str">
        <f t="array" ref="T38">IFERROR("["&amp;INDEX($D$44:$D$67,MATCH(TEXT(T35,"yyyymmdd")&amp;"|3",$X$44:$X$67,0))&amp;"] "&amp;INDEX($G$44:$G$67,MATCH(TEXT(T35,"yyyymmdd")&amp;"|3",$X$44:$X$67,0))&amp;IF(INDEX($Q$44:$Q$67,MATCH(TEXT(T35,"yyyymmdd")&amp;"|3",$X$44:$X$67,0))&lt;&gt;""," • "&amp;INDEX($Q$44:$Q$67,MATCH(TEXT(T35,"yyyymmdd")&amp;"|3",$X$44:$X$67,0)),"")&amp;IF(INDEX($N$44:$N$67,MATCH(TEXT(T35,"yyyymmdd")&amp;"|3",$X$44:$X$67,0))&lt;&gt;""," — "&amp;INDEX($N$44:$N$67,MATCH(TEXT(T35,"yyyymmdd")&amp;"|3",$X$44:$X$67,0)),"")&amp;IF(AND(INDEX($S$44:$S$67,MATCH(TEXT(T35,"yyyymmdd")&amp;"|3",$X$44:$X$67,0))&lt;&gt;"",INDEX($S$44:$S$67,MATCH(TEXT(T35,"yyyymmdd")&amp;"|3",$X$44:$X$67,0))&lt;&gt;"Planned")," • "&amp;INDEX($S$44:$S$67,MATCH(TEXT(T35,"yyyymmdd")&amp;"|3",$X$44:$X$67,0)),""),"")</f>
        <v/>
      </c>
      <c r="U38" s="58"/>
      <c r="V38" s="59"/>
      <c r="W38" s="24"/>
      <c r="X38" s="24"/>
    </row>
    <row r="39" spans="2:24" ht="16.5" customHeight="1" x14ac:dyDescent="0.2">
      <c r="B39" s="57" t="str">
        <f t="array" ref="B39">IFERROR("["&amp;INDEX($D$44:$D$67,MATCH(TEXT(B35,"yyyymmdd")&amp;"|4",$X$44:$X$67,0))&amp;"] "&amp;INDEX($G$44:$G$67,MATCH(TEXT(B35,"yyyymmdd")&amp;"|4",$X$44:$X$67,0))&amp;IF(INDEX($Q$44:$Q$67,MATCH(TEXT(B35,"yyyymmdd")&amp;"|4",$X$44:$X$67,0))&lt;&gt;""," • "&amp;INDEX($Q$44:$Q$67,MATCH(TEXT(B35,"yyyymmdd")&amp;"|4",$X$44:$X$67,0)),"")&amp;IF(INDEX($N$44:$N$67,MATCH(TEXT(B35,"yyyymmdd")&amp;"|4",$X$44:$X$67,0))&lt;&gt;""," — "&amp;INDEX($N$44:$N$67,MATCH(TEXT(B35,"yyyymmdd")&amp;"|4",$X$44:$X$67,0)),"")&amp;IF(AND(INDEX($S$44:$S$67,MATCH(TEXT(B35,"yyyymmdd")&amp;"|4",$X$44:$X$67,0))&lt;&gt;"",INDEX($S$44:$S$67,MATCH(TEXT(B35,"yyyymmdd")&amp;"|4",$X$44:$X$67,0))&lt;&gt;"Planned")," • "&amp;INDEX($S$44:$S$67,MATCH(TEXT(B35,"yyyymmdd")&amp;"|4",$X$44:$X$67,0)),""),"")</f>
        <v/>
      </c>
      <c r="C39" s="58"/>
      <c r="D39" s="59"/>
      <c r="E39" s="60" t="str">
        <f t="array" ref="E39">IFERROR("["&amp;INDEX($D$44:$D$67,MATCH(TEXT(E35,"yyyymmdd")&amp;"|4",$X$44:$X$67,0))&amp;"] "&amp;INDEX($G$44:$G$67,MATCH(TEXT(E35,"yyyymmdd")&amp;"|4",$X$44:$X$67,0))&amp;IF(INDEX($Q$44:$Q$67,MATCH(TEXT(E35,"yyyymmdd")&amp;"|4",$X$44:$X$67,0))&lt;&gt;""," • "&amp;INDEX($Q$44:$Q$67,MATCH(TEXT(E35,"yyyymmdd")&amp;"|4",$X$44:$X$67,0)),"")&amp;IF(INDEX($N$44:$N$67,MATCH(TEXT(E35,"yyyymmdd")&amp;"|4",$X$44:$X$67,0))&lt;&gt;""," — "&amp;INDEX($N$44:$N$67,MATCH(TEXT(E35,"yyyymmdd")&amp;"|4",$X$44:$X$67,0)),"")&amp;IF(AND(INDEX($S$44:$S$67,MATCH(TEXT(E35,"yyyymmdd")&amp;"|4",$X$44:$X$67,0))&lt;&gt;"",INDEX($S$44:$S$67,MATCH(TEXT(E35,"yyyymmdd")&amp;"|4",$X$44:$X$67,0))&lt;&gt;"Planned")," • "&amp;INDEX($S$44:$S$67,MATCH(TEXT(E35,"yyyymmdd")&amp;"|4",$X$44:$X$67,0)),""),"")</f>
        <v/>
      </c>
      <c r="F39" s="58"/>
      <c r="G39" s="59"/>
      <c r="H39" s="60" t="str">
        <f t="array" ref="H39">IFERROR("["&amp;INDEX($D$44:$D$67,MATCH(TEXT(H35,"yyyymmdd")&amp;"|4",$X$44:$X$67,0))&amp;"] "&amp;INDEX($G$44:$G$67,MATCH(TEXT(H35,"yyyymmdd")&amp;"|4",$X$44:$X$67,0))&amp;IF(INDEX($Q$44:$Q$67,MATCH(TEXT(H35,"yyyymmdd")&amp;"|4",$X$44:$X$67,0))&lt;&gt;""," • "&amp;INDEX($Q$44:$Q$67,MATCH(TEXT(H35,"yyyymmdd")&amp;"|4",$X$44:$X$67,0)),"")&amp;IF(INDEX($N$44:$N$67,MATCH(TEXT(H35,"yyyymmdd")&amp;"|4",$X$44:$X$67,0))&lt;&gt;""," — "&amp;INDEX($N$44:$N$67,MATCH(TEXT(H35,"yyyymmdd")&amp;"|4",$X$44:$X$67,0)),"")&amp;IF(AND(INDEX($S$44:$S$67,MATCH(TEXT(H35,"yyyymmdd")&amp;"|4",$X$44:$X$67,0))&lt;&gt;"",INDEX($S$44:$S$67,MATCH(TEXT(H35,"yyyymmdd")&amp;"|4",$X$44:$X$67,0))&lt;&gt;"Planned")," • "&amp;INDEX($S$44:$S$67,MATCH(TEXT(H35,"yyyymmdd")&amp;"|4",$X$44:$X$67,0)),""),"")</f>
        <v/>
      </c>
      <c r="I39" s="58"/>
      <c r="J39" s="59"/>
      <c r="K39" s="60" t="str">
        <f t="array" ref="K39">IFERROR("["&amp;INDEX($D$44:$D$67,MATCH(TEXT(K35,"yyyymmdd")&amp;"|4",$X$44:$X$67,0))&amp;"] "&amp;INDEX($G$44:$G$67,MATCH(TEXT(K35,"yyyymmdd")&amp;"|4",$X$44:$X$67,0))&amp;IF(INDEX($Q$44:$Q$67,MATCH(TEXT(K35,"yyyymmdd")&amp;"|4",$X$44:$X$67,0))&lt;&gt;""," • "&amp;INDEX($Q$44:$Q$67,MATCH(TEXT(K35,"yyyymmdd")&amp;"|4",$X$44:$X$67,0)),"")&amp;IF(INDEX($N$44:$N$67,MATCH(TEXT(K35,"yyyymmdd")&amp;"|4",$X$44:$X$67,0))&lt;&gt;""," — "&amp;INDEX($N$44:$N$67,MATCH(TEXT(K35,"yyyymmdd")&amp;"|4",$X$44:$X$67,0)),"")&amp;IF(AND(INDEX($S$44:$S$67,MATCH(TEXT(K35,"yyyymmdd")&amp;"|4",$X$44:$X$67,0))&lt;&gt;"",INDEX($S$44:$S$67,MATCH(TEXT(K35,"yyyymmdd")&amp;"|4",$X$44:$X$67,0))&lt;&gt;"Planned")," • "&amp;INDEX($S$44:$S$67,MATCH(TEXT(K35,"yyyymmdd")&amp;"|4",$X$44:$X$67,0)),""),"")</f>
        <v/>
      </c>
      <c r="L39" s="58"/>
      <c r="M39" s="59"/>
      <c r="N39" s="60" t="str">
        <f t="array" ref="N39">IFERROR("["&amp;INDEX($D$44:$D$67,MATCH(TEXT(N35,"yyyymmdd")&amp;"|4",$X$44:$X$67,0))&amp;"] "&amp;INDEX($G$44:$G$67,MATCH(TEXT(N35,"yyyymmdd")&amp;"|4",$X$44:$X$67,0))&amp;IF(INDEX($Q$44:$Q$67,MATCH(TEXT(N35,"yyyymmdd")&amp;"|4",$X$44:$X$67,0))&lt;&gt;""," • "&amp;INDEX($Q$44:$Q$67,MATCH(TEXT(N35,"yyyymmdd")&amp;"|4",$X$44:$X$67,0)),"")&amp;IF(INDEX($N$44:$N$67,MATCH(TEXT(N35,"yyyymmdd")&amp;"|4",$X$44:$X$67,0))&lt;&gt;""," — "&amp;INDEX($N$44:$N$67,MATCH(TEXT(N35,"yyyymmdd")&amp;"|4",$X$44:$X$67,0)),"")&amp;IF(AND(INDEX($S$44:$S$67,MATCH(TEXT(N35,"yyyymmdd")&amp;"|4",$X$44:$X$67,0))&lt;&gt;"",INDEX($S$44:$S$67,MATCH(TEXT(N35,"yyyymmdd")&amp;"|4",$X$44:$X$67,0))&lt;&gt;"Planned")," • "&amp;INDEX($S$44:$S$67,MATCH(TEXT(N35,"yyyymmdd")&amp;"|4",$X$44:$X$67,0)),""),"")</f>
        <v/>
      </c>
      <c r="O39" s="58"/>
      <c r="P39" s="59"/>
      <c r="Q39" s="60" t="str">
        <f t="array" ref="Q39">IFERROR("["&amp;INDEX($D$44:$D$67,MATCH(TEXT(Q35,"yyyymmdd")&amp;"|4",$X$44:$X$67,0))&amp;"] "&amp;INDEX($G$44:$G$67,MATCH(TEXT(Q35,"yyyymmdd")&amp;"|4",$X$44:$X$67,0))&amp;IF(INDEX($Q$44:$Q$67,MATCH(TEXT(Q35,"yyyymmdd")&amp;"|4",$X$44:$X$67,0))&lt;&gt;""," • "&amp;INDEX($Q$44:$Q$67,MATCH(TEXT(Q35,"yyyymmdd")&amp;"|4",$X$44:$X$67,0)),"")&amp;IF(INDEX($N$44:$N$67,MATCH(TEXT(Q35,"yyyymmdd")&amp;"|4",$X$44:$X$67,0))&lt;&gt;""," — "&amp;INDEX($N$44:$N$67,MATCH(TEXT(Q35,"yyyymmdd")&amp;"|4",$X$44:$X$67,0)),"")&amp;IF(AND(INDEX($S$44:$S$67,MATCH(TEXT(Q35,"yyyymmdd")&amp;"|4",$X$44:$X$67,0))&lt;&gt;"",INDEX($S$44:$S$67,MATCH(TEXT(Q35,"yyyymmdd")&amp;"|4",$X$44:$X$67,0))&lt;&gt;"Planned")," • "&amp;INDEX($S$44:$S$67,MATCH(TEXT(Q35,"yyyymmdd")&amp;"|4",$X$44:$X$67,0)),""),"")</f>
        <v/>
      </c>
      <c r="R39" s="58"/>
      <c r="S39" s="59"/>
      <c r="T39" s="57" t="str">
        <f t="array" ref="T39">IFERROR("["&amp;INDEX($D$44:$D$67,MATCH(TEXT(T35,"yyyymmdd")&amp;"|4",$X$44:$X$67,0))&amp;"] "&amp;INDEX($G$44:$G$67,MATCH(TEXT(T35,"yyyymmdd")&amp;"|4",$X$44:$X$67,0))&amp;IF(INDEX($Q$44:$Q$67,MATCH(TEXT(T35,"yyyymmdd")&amp;"|4",$X$44:$X$67,0))&lt;&gt;""," • "&amp;INDEX($Q$44:$Q$67,MATCH(TEXT(T35,"yyyymmdd")&amp;"|4",$X$44:$X$67,0)),"")&amp;IF(INDEX($N$44:$N$67,MATCH(TEXT(T35,"yyyymmdd")&amp;"|4",$X$44:$X$67,0))&lt;&gt;""," — "&amp;INDEX($N$44:$N$67,MATCH(TEXT(T35,"yyyymmdd")&amp;"|4",$X$44:$X$67,0)),"")&amp;IF(AND(INDEX($S$44:$S$67,MATCH(TEXT(T35,"yyyymmdd")&amp;"|4",$X$44:$X$67,0))&lt;&gt;"",INDEX($S$44:$S$67,MATCH(TEXT(T35,"yyyymmdd")&amp;"|4",$X$44:$X$67,0))&lt;&gt;"Planned")," • "&amp;INDEX($S$44:$S$67,MATCH(TEXT(T35,"yyyymmdd")&amp;"|4",$X$44:$X$67,0)),""),"")</f>
        <v/>
      </c>
      <c r="U39" s="58"/>
      <c r="V39" s="59"/>
      <c r="W39" s="24"/>
      <c r="X39" s="24"/>
    </row>
    <row r="40" spans="2:24" ht="6" customHeight="1" x14ac:dyDescent="0.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</row>
    <row r="41" spans="2:24" ht="19.5" customHeight="1" x14ac:dyDescent="0.2">
      <c r="B41" s="93" t="s">
        <v>34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94" t="str">
        <f>IF(MAX($W$44:$W$67)&gt;4,"REVIEW: "&amp;COUNTIF($W$44:$W$67,"&gt;4")&amp;" overflow event(s)","CAPACITY OK")</f>
        <v>CAPACITY OK</v>
      </c>
      <c r="T41" s="58"/>
      <c r="U41" s="58"/>
      <c r="V41" s="59"/>
      <c r="W41" s="24"/>
      <c r="X41" s="24"/>
    </row>
    <row r="42" spans="2:24" ht="19.5" customHeight="1" x14ac:dyDescent="0.2">
      <c r="B42" s="95" t="s">
        <v>35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3"/>
      <c r="W42" s="24"/>
      <c r="X42" s="24"/>
    </row>
    <row r="43" spans="2:24" ht="21.75" customHeight="1" x14ac:dyDescent="0.2">
      <c r="B43" s="6" t="s">
        <v>36</v>
      </c>
      <c r="C43" s="6" t="s">
        <v>37</v>
      </c>
      <c r="D43" s="92" t="s">
        <v>38</v>
      </c>
      <c r="E43" s="58"/>
      <c r="F43" s="59"/>
      <c r="G43" s="92" t="s">
        <v>39</v>
      </c>
      <c r="H43" s="58"/>
      <c r="I43" s="58"/>
      <c r="J43" s="58"/>
      <c r="K43" s="58"/>
      <c r="L43" s="58"/>
      <c r="M43" s="59"/>
      <c r="N43" s="92" t="s">
        <v>40</v>
      </c>
      <c r="O43" s="58"/>
      <c r="P43" s="59"/>
      <c r="Q43" s="92" t="s">
        <v>41</v>
      </c>
      <c r="R43" s="59"/>
      <c r="S43" s="92" t="s">
        <v>42</v>
      </c>
      <c r="T43" s="59"/>
      <c r="U43" s="6" t="s">
        <v>43</v>
      </c>
      <c r="V43" s="6" t="s">
        <v>44</v>
      </c>
      <c r="W43" s="6" t="s">
        <v>45</v>
      </c>
      <c r="X43" s="6" t="s">
        <v>46</v>
      </c>
    </row>
    <row r="44" spans="2:24" ht="21" customHeight="1" x14ac:dyDescent="0.2">
      <c r="B44" s="7" t="s">
        <v>47</v>
      </c>
      <c r="C44" s="8">
        <v>1</v>
      </c>
      <c r="D44" s="91" t="s">
        <v>22</v>
      </c>
      <c r="E44" s="58"/>
      <c r="F44" s="59"/>
      <c r="G44" s="91" t="s">
        <v>48</v>
      </c>
      <c r="H44" s="58"/>
      <c r="I44" s="58"/>
      <c r="J44" s="58"/>
      <c r="K44" s="58"/>
      <c r="L44" s="58"/>
      <c r="M44" s="59"/>
      <c r="N44" s="91" t="s">
        <v>21</v>
      </c>
      <c r="O44" s="58"/>
      <c r="P44" s="59"/>
      <c r="Q44" s="91" t="s">
        <v>49</v>
      </c>
      <c r="R44" s="59"/>
      <c r="S44" s="91" t="s">
        <v>50</v>
      </c>
      <c r="T44" s="59"/>
      <c r="U44" s="9"/>
      <c r="V44" s="10">
        <f t="shared" ref="V44:V67" si="0">IF($G44="","",IF($U44&lt;&gt;"",$U44,IF($B44="BD+",WORKDAY(DATE($T$3,$X$2,1)-1,$C44),IF($B44="BD-",WORKDAY(EOMONTH(DATE($T$3,$X$2,1),0)+1,-$C44),DATE($T$3,$X$2,MIN($C44,DAY(EOMONTH(DATE($T$3,$X$2,1),0))))))))</f>
        <v>46174</v>
      </c>
      <c r="W44" s="11">
        <f t="shared" ref="W44:W67" si="1">IF($V44="","",COUNTIF($V$44:V44,V44))</f>
        <v>1</v>
      </c>
      <c r="X44" s="11" t="str">
        <f t="shared" ref="X44:X67" si="2">IF($V44="","",TEXT($V44,"yyyymmdd")&amp;"|"&amp;$W44)</f>
        <v>20260601|1</v>
      </c>
    </row>
    <row r="45" spans="2:24" ht="21" customHeight="1" x14ac:dyDescent="0.2">
      <c r="B45" s="12" t="s">
        <v>47</v>
      </c>
      <c r="C45" s="13">
        <v>2</v>
      </c>
      <c r="D45" s="90" t="s">
        <v>21</v>
      </c>
      <c r="E45" s="58"/>
      <c r="F45" s="59"/>
      <c r="G45" s="90" t="s">
        <v>51</v>
      </c>
      <c r="H45" s="58"/>
      <c r="I45" s="58"/>
      <c r="J45" s="58"/>
      <c r="K45" s="58"/>
      <c r="L45" s="58"/>
      <c r="M45" s="59"/>
      <c r="N45" s="90" t="s">
        <v>21</v>
      </c>
      <c r="O45" s="58"/>
      <c r="P45" s="59"/>
      <c r="Q45" s="90" t="s">
        <v>52</v>
      </c>
      <c r="R45" s="59"/>
      <c r="S45" s="90" t="s">
        <v>50</v>
      </c>
      <c r="T45" s="59"/>
      <c r="U45" s="14"/>
      <c r="V45" s="15">
        <f t="shared" si="0"/>
        <v>46175</v>
      </c>
      <c r="W45" s="16">
        <f t="shared" si="1"/>
        <v>1</v>
      </c>
      <c r="X45" s="16" t="str">
        <f t="shared" si="2"/>
        <v>20260602|1</v>
      </c>
    </row>
    <row r="46" spans="2:24" ht="21" customHeight="1" x14ac:dyDescent="0.2">
      <c r="B46" s="7" t="s">
        <v>47</v>
      </c>
      <c r="C46" s="8">
        <v>3</v>
      </c>
      <c r="D46" s="91" t="s">
        <v>22</v>
      </c>
      <c r="E46" s="58"/>
      <c r="F46" s="59"/>
      <c r="G46" s="91" t="s">
        <v>53</v>
      </c>
      <c r="H46" s="58"/>
      <c r="I46" s="58"/>
      <c r="J46" s="58"/>
      <c r="K46" s="58"/>
      <c r="L46" s="58"/>
      <c r="M46" s="59"/>
      <c r="N46" s="91" t="s">
        <v>54</v>
      </c>
      <c r="O46" s="58"/>
      <c r="P46" s="59"/>
      <c r="Q46" s="91" t="s">
        <v>55</v>
      </c>
      <c r="R46" s="59"/>
      <c r="S46" s="91" t="s">
        <v>50</v>
      </c>
      <c r="T46" s="59"/>
      <c r="U46" s="9"/>
      <c r="V46" s="10">
        <f t="shared" si="0"/>
        <v>46176</v>
      </c>
      <c r="W46" s="11">
        <f t="shared" si="1"/>
        <v>1</v>
      </c>
      <c r="X46" s="11" t="str">
        <f t="shared" si="2"/>
        <v>20260603|1</v>
      </c>
    </row>
    <row r="47" spans="2:24" ht="21" customHeight="1" x14ac:dyDescent="0.2">
      <c r="B47" s="12" t="s">
        <v>47</v>
      </c>
      <c r="C47" s="13">
        <v>4</v>
      </c>
      <c r="D47" s="90" t="s">
        <v>24</v>
      </c>
      <c r="E47" s="58"/>
      <c r="F47" s="59"/>
      <c r="G47" s="90" t="s">
        <v>56</v>
      </c>
      <c r="H47" s="58"/>
      <c r="I47" s="58"/>
      <c r="J47" s="58"/>
      <c r="K47" s="58"/>
      <c r="L47" s="58"/>
      <c r="M47" s="59"/>
      <c r="N47" s="90" t="s">
        <v>57</v>
      </c>
      <c r="O47" s="58"/>
      <c r="P47" s="59"/>
      <c r="Q47" s="90" t="s">
        <v>58</v>
      </c>
      <c r="R47" s="59"/>
      <c r="S47" s="90" t="s">
        <v>50</v>
      </c>
      <c r="T47" s="59"/>
      <c r="U47" s="14"/>
      <c r="V47" s="15">
        <f t="shared" si="0"/>
        <v>46177</v>
      </c>
      <c r="W47" s="16">
        <f t="shared" si="1"/>
        <v>1</v>
      </c>
      <c r="X47" s="16" t="str">
        <f t="shared" si="2"/>
        <v>20260604|1</v>
      </c>
    </row>
    <row r="48" spans="2:24" ht="21" customHeight="1" x14ac:dyDescent="0.2">
      <c r="B48" s="7" t="s">
        <v>47</v>
      </c>
      <c r="C48" s="8">
        <v>5</v>
      </c>
      <c r="D48" s="91" t="s">
        <v>25</v>
      </c>
      <c r="E48" s="58"/>
      <c r="F48" s="59"/>
      <c r="G48" s="91" t="s">
        <v>59</v>
      </c>
      <c r="H48" s="58"/>
      <c r="I48" s="58"/>
      <c r="J48" s="58"/>
      <c r="K48" s="58"/>
      <c r="L48" s="58"/>
      <c r="M48" s="59"/>
      <c r="N48" s="91" t="s">
        <v>60</v>
      </c>
      <c r="O48" s="58"/>
      <c r="P48" s="59"/>
      <c r="Q48" s="91" t="s">
        <v>61</v>
      </c>
      <c r="R48" s="59"/>
      <c r="S48" s="91" t="s">
        <v>50</v>
      </c>
      <c r="T48" s="59"/>
      <c r="U48" s="9"/>
      <c r="V48" s="10">
        <f t="shared" si="0"/>
        <v>46178</v>
      </c>
      <c r="W48" s="11">
        <f t="shared" si="1"/>
        <v>1</v>
      </c>
      <c r="X48" s="11" t="str">
        <f t="shared" si="2"/>
        <v>20260605|1</v>
      </c>
    </row>
    <row r="49" spans="2:24" ht="21" customHeight="1" x14ac:dyDescent="0.2">
      <c r="B49" s="12" t="s">
        <v>47</v>
      </c>
      <c r="C49" s="13">
        <v>6</v>
      </c>
      <c r="D49" s="90" t="s">
        <v>23</v>
      </c>
      <c r="E49" s="58"/>
      <c r="F49" s="59"/>
      <c r="G49" s="90" t="s">
        <v>62</v>
      </c>
      <c r="H49" s="58"/>
      <c r="I49" s="58"/>
      <c r="J49" s="58"/>
      <c r="K49" s="58"/>
      <c r="L49" s="58"/>
      <c r="M49" s="59"/>
      <c r="N49" s="90" t="s">
        <v>57</v>
      </c>
      <c r="O49" s="58"/>
      <c r="P49" s="59"/>
      <c r="Q49" s="90" t="s">
        <v>49</v>
      </c>
      <c r="R49" s="59"/>
      <c r="S49" s="90" t="s">
        <v>50</v>
      </c>
      <c r="T49" s="59"/>
      <c r="U49" s="14"/>
      <c r="V49" s="15">
        <f t="shared" si="0"/>
        <v>46181</v>
      </c>
      <c r="W49" s="16">
        <f t="shared" si="1"/>
        <v>1</v>
      </c>
      <c r="X49" s="16" t="str">
        <f t="shared" si="2"/>
        <v>20260608|1</v>
      </c>
    </row>
    <row r="50" spans="2:24" ht="21" customHeight="1" x14ac:dyDescent="0.2">
      <c r="B50" s="7" t="s">
        <v>47</v>
      </c>
      <c r="C50" s="8">
        <v>8</v>
      </c>
      <c r="D50" s="91" t="s">
        <v>23</v>
      </c>
      <c r="E50" s="58"/>
      <c r="F50" s="59"/>
      <c r="G50" s="91" t="s">
        <v>63</v>
      </c>
      <c r="H50" s="58"/>
      <c r="I50" s="58"/>
      <c r="J50" s="58"/>
      <c r="K50" s="58"/>
      <c r="L50" s="58"/>
      <c r="M50" s="59"/>
      <c r="N50" s="91" t="s">
        <v>64</v>
      </c>
      <c r="O50" s="58"/>
      <c r="P50" s="59"/>
      <c r="Q50" s="91" t="s">
        <v>55</v>
      </c>
      <c r="R50" s="59"/>
      <c r="S50" s="91" t="s">
        <v>50</v>
      </c>
      <c r="T50" s="59"/>
      <c r="U50" s="9"/>
      <c r="V50" s="10">
        <f t="shared" si="0"/>
        <v>46183</v>
      </c>
      <c r="W50" s="11">
        <f t="shared" si="1"/>
        <v>1</v>
      </c>
      <c r="X50" s="11" t="str">
        <f t="shared" si="2"/>
        <v>20260610|1</v>
      </c>
    </row>
    <row r="51" spans="2:24" ht="21" customHeight="1" x14ac:dyDescent="0.2">
      <c r="B51" s="12" t="s">
        <v>65</v>
      </c>
      <c r="C51" s="13">
        <v>12</v>
      </c>
      <c r="D51" s="90" t="s">
        <v>23</v>
      </c>
      <c r="E51" s="58"/>
      <c r="F51" s="59"/>
      <c r="G51" s="90" t="s">
        <v>66</v>
      </c>
      <c r="H51" s="58"/>
      <c r="I51" s="58"/>
      <c r="J51" s="58"/>
      <c r="K51" s="58"/>
      <c r="L51" s="58"/>
      <c r="M51" s="59"/>
      <c r="N51" s="90" t="s">
        <v>57</v>
      </c>
      <c r="O51" s="58"/>
      <c r="P51" s="59"/>
      <c r="Q51" s="90" t="s">
        <v>58</v>
      </c>
      <c r="R51" s="59"/>
      <c r="S51" s="90" t="s">
        <v>50</v>
      </c>
      <c r="T51" s="59"/>
      <c r="U51" s="14"/>
      <c r="V51" s="15">
        <f t="shared" si="0"/>
        <v>46185</v>
      </c>
      <c r="W51" s="16">
        <f t="shared" si="1"/>
        <v>1</v>
      </c>
      <c r="X51" s="16" t="str">
        <f t="shared" si="2"/>
        <v>20260612|1</v>
      </c>
    </row>
    <row r="52" spans="2:24" ht="21" customHeight="1" x14ac:dyDescent="0.2">
      <c r="B52" s="7" t="s">
        <v>65</v>
      </c>
      <c r="C52" s="8">
        <v>15</v>
      </c>
      <c r="D52" s="91" t="s">
        <v>25</v>
      </c>
      <c r="E52" s="58"/>
      <c r="F52" s="59"/>
      <c r="G52" s="91" t="s">
        <v>67</v>
      </c>
      <c r="H52" s="58"/>
      <c r="I52" s="58"/>
      <c r="J52" s="58"/>
      <c r="K52" s="58"/>
      <c r="L52" s="58"/>
      <c r="M52" s="59"/>
      <c r="N52" s="91" t="s">
        <v>60</v>
      </c>
      <c r="O52" s="58"/>
      <c r="P52" s="59"/>
      <c r="Q52" s="91" t="s">
        <v>61</v>
      </c>
      <c r="R52" s="59"/>
      <c r="S52" s="91" t="s">
        <v>50</v>
      </c>
      <c r="T52" s="59"/>
      <c r="U52" s="9"/>
      <c r="V52" s="10">
        <f t="shared" si="0"/>
        <v>46188</v>
      </c>
      <c r="W52" s="11">
        <f t="shared" si="1"/>
        <v>1</v>
      </c>
      <c r="X52" s="11" t="str">
        <f t="shared" si="2"/>
        <v>20260615|1</v>
      </c>
    </row>
    <row r="53" spans="2:24" ht="21" customHeight="1" x14ac:dyDescent="0.2">
      <c r="B53" s="12" t="s">
        <v>65</v>
      </c>
      <c r="C53" s="13">
        <v>18</v>
      </c>
      <c r="D53" s="90" t="s">
        <v>24</v>
      </c>
      <c r="E53" s="58"/>
      <c r="F53" s="59"/>
      <c r="G53" s="90" t="s">
        <v>68</v>
      </c>
      <c r="H53" s="58"/>
      <c r="I53" s="58"/>
      <c r="J53" s="58"/>
      <c r="K53" s="58"/>
      <c r="L53" s="58"/>
      <c r="M53" s="59"/>
      <c r="N53" s="90" t="s">
        <v>57</v>
      </c>
      <c r="O53" s="58"/>
      <c r="P53" s="59"/>
      <c r="Q53" s="90" t="s">
        <v>55</v>
      </c>
      <c r="R53" s="59"/>
      <c r="S53" s="90" t="s">
        <v>50</v>
      </c>
      <c r="T53" s="59"/>
      <c r="U53" s="14"/>
      <c r="V53" s="15">
        <f t="shared" si="0"/>
        <v>46191</v>
      </c>
      <c r="W53" s="16">
        <f t="shared" si="1"/>
        <v>1</v>
      </c>
      <c r="X53" s="16" t="str">
        <f t="shared" si="2"/>
        <v>20260618|1</v>
      </c>
    </row>
    <row r="54" spans="2:24" ht="21" customHeight="1" x14ac:dyDescent="0.2">
      <c r="B54" s="7" t="s">
        <v>65</v>
      </c>
      <c r="C54" s="8">
        <v>20</v>
      </c>
      <c r="D54" s="91" t="s">
        <v>24</v>
      </c>
      <c r="E54" s="58"/>
      <c r="F54" s="59"/>
      <c r="G54" s="91" t="s">
        <v>69</v>
      </c>
      <c r="H54" s="58"/>
      <c r="I54" s="58"/>
      <c r="J54" s="58"/>
      <c r="K54" s="58"/>
      <c r="L54" s="58"/>
      <c r="M54" s="59"/>
      <c r="N54" s="91" t="s">
        <v>70</v>
      </c>
      <c r="O54" s="58"/>
      <c r="P54" s="59"/>
      <c r="Q54" s="91" t="s">
        <v>52</v>
      </c>
      <c r="R54" s="59"/>
      <c r="S54" s="91" t="s">
        <v>50</v>
      </c>
      <c r="T54" s="59"/>
      <c r="U54" s="9"/>
      <c r="V54" s="10">
        <f t="shared" si="0"/>
        <v>46193</v>
      </c>
      <c r="W54" s="11">
        <f t="shared" si="1"/>
        <v>1</v>
      </c>
      <c r="X54" s="11" t="str">
        <f t="shared" si="2"/>
        <v>20260620|1</v>
      </c>
    </row>
    <row r="55" spans="2:24" ht="21" customHeight="1" x14ac:dyDescent="0.2">
      <c r="B55" s="12" t="s">
        <v>65</v>
      </c>
      <c r="C55" s="13">
        <v>23</v>
      </c>
      <c r="D55" s="90" t="s">
        <v>25</v>
      </c>
      <c r="E55" s="58"/>
      <c r="F55" s="59"/>
      <c r="G55" s="90" t="s">
        <v>71</v>
      </c>
      <c r="H55" s="58"/>
      <c r="I55" s="58"/>
      <c r="J55" s="58"/>
      <c r="K55" s="58"/>
      <c r="L55" s="58"/>
      <c r="M55" s="59"/>
      <c r="N55" s="90" t="s">
        <v>72</v>
      </c>
      <c r="O55" s="58"/>
      <c r="P55" s="59"/>
      <c r="Q55" s="90" t="s">
        <v>73</v>
      </c>
      <c r="R55" s="59"/>
      <c r="S55" s="90" t="s">
        <v>50</v>
      </c>
      <c r="T55" s="59"/>
      <c r="U55" s="14"/>
      <c r="V55" s="15">
        <f t="shared" si="0"/>
        <v>46196</v>
      </c>
      <c r="W55" s="16">
        <f t="shared" si="1"/>
        <v>1</v>
      </c>
      <c r="X55" s="16" t="str">
        <f t="shared" si="2"/>
        <v>20260623|1</v>
      </c>
    </row>
    <row r="56" spans="2:24" ht="21" customHeight="1" x14ac:dyDescent="0.2">
      <c r="B56" s="7" t="s">
        <v>74</v>
      </c>
      <c r="C56" s="8">
        <v>3</v>
      </c>
      <c r="D56" s="91" t="s">
        <v>23</v>
      </c>
      <c r="E56" s="58"/>
      <c r="F56" s="59"/>
      <c r="G56" s="91" t="s">
        <v>75</v>
      </c>
      <c r="H56" s="58"/>
      <c r="I56" s="58"/>
      <c r="J56" s="58"/>
      <c r="K56" s="58"/>
      <c r="L56" s="58"/>
      <c r="M56" s="59"/>
      <c r="N56" s="91" t="s">
        <v>57</v>
      </c>
      <c r="O56" s="58"/>
      <c r="P56" s="59"/>
      <c r="Q56" s="91" t="s">
        <v>52</v>
      </c>
      <c r="R56" s="59"/>
      <c r="S56" s="91" t="s">
        <v>50</v>
      </c>
      <c r="T56" s="59"/>
      <c r="U56" s="9"/>
      <c r="V56" s="10">
        <f t="shared" si="0"/>
        <v>46199</v>
      </c>
      <c r="W56" s="11">
        <f t="shared" si="1"/>
        <v>1</v>
      </c>
      <c r="X56" s="11" t="str">
        <f t="shared" si="2"/>
        <v>20260626|1</v>
      </c>
    </row>
    <row r="57" spans="2:24" ht="21" customHeight="1" x14ac:dyDescent="0.2">
      <c r="B57" s="12" t="s">
        <v>74</v>
      </c>
      <c r="C57" s="13">
        <v>1</v>
      </c>
      <c r="D57" s="90" t="s">
        <v>26</v>
      </c>
      <c r="E57" s="58"/>
      <c r="F57" s="59"/>
      <c r="G57" s="90" t="s">
        <v>76</v>
      </c>
      <c r="H57" s="58"/>
      <c r="I57" s="58"/>
      <c r="J57" s="58"/>
      <c r="K57" s="58"/>
      <c r="L57" s="58"/>
      <c r="M57" s="59"/>
      <c r="N57" s="90" t="s">
        <v>77</v>
      </c>
      <c r="O57" s="58"/>
      <c r="P57" s="59"/>
      <c r="Q57" s="90" t="s">
        <v>78</v>
      </c>
      <c r="R57" s="59"/>
      <c r="S57" s="90" t="s">
        <v>50</v>
      </c>
      <c r="T57" s="59"/>
      <c r="U57" s="14"/>
      <c r="V57" s="15">
        <f t="shared" si="0"/>
        <v>46203</v>
      </c>
      <c r="W57" s="16">
        <f t="shared" si="1"/>
        <v>1</v>
      </c>
      <c r="X57" s="16" t="str">
        <f t="shared" si="2"/>
        <v>20260630|1</v>
      </c>
    </row>
    <row r="58" spans="2:24" ht="21" customHeight="1" x14ac:dyDescent="0.2">
      <c r="B58" s="7"/>
      <c r="C58" s="8"/>
      <c r="D58" s="91"/>
      <c r="E58" s="58"/>
      <c r="F58" s="59"/>
      <c r="G58" s="91"/>
      <c r="H58" s="58"/>
      <c r="I58" s="58"/>
      <c r="J58" s="58"/>
      <c r="K58" s="58"/>
      <c r="L58" s="58"/>
      <c r="M58" s="59"/>
      <c r="N58" s="91"/>
      <c r="O58" s="58"/>
      <c r="P58" s="59"/>
      <c r="Q58" s="91"/>
      <c r="R58" s="59"/>
      <c r="S58" s="91"/>
      <c r="T58" s="59"/>
      <c r="U58" s="9"/>
      <c r="V58" s="10" t="str">
        <f t="shared" si="0"/>
        <v/>
      </c>
      <c r="W58" s="11" t="str">
        <f t="shared" si="1"/>
        <v/>
      </c>
      <c r="X58" s="11" t="str">
        <f t="shared" si="2"/>
        <v/>
      </c>
    </row>
    <row r="59" spans="2:24" ht="21" customHeight="1" x14ac:dyDescent="0.2">
      <c r="B59" s="12"/>
      <c r="C59" s="13"/>
      <c r="D59" s="90"/>
      <c r="E59" s="58"/>
      <c r="F59" s="59"/>
      <c r="G59" s="90"/>
      <c r="H59" s="58"/>
      <c r="I59" s="58"/>
      <c r="J59" s="58"/>
      <c r="K59" s="58"/>
      <c r="L59" s="58"/>
      <c r="M59" s="59"/>
      <c r="N59" s="90"/>
      <c r="O59" s="58"/>
      <c r="P59" s="59"/>
      <c r="Q59" s="90"/>
      <c r="R59" s="59"/>
      <c r="S59" s="90"/>
      <c r="T59" s="59"/>
      <c r="U59" s="14"/>
      <c r="V59" s="15" t="str">
        <f t="shared" si="0"/>
        <v/>
      </c>
      <c r="W59" s="16" t="str">
        <f t="shared" si="1"/>
        <v/>
      </c>
      <c r="X59" s="16" t="str">
        <f t="shared" si="2"/>
        <v/>
      </c>
    </row>
    <row r="60" spans="2:24" ht="21" customHeight="1" x14ac:dyDescent="0.2">
      <c r="B60" s="7"/>
      <c r="C60" s="8"/>
      <c r="D60" s="91"/>
      <c r="E60" s="58"/>
      <c r="F60" s="59"/>
      <c r="G60" s="91"/>
      <c r="H60" s="58"/>
      <c r="I60" s="58"/>
      <c r="J60" s="58"/>
      <c r="K60" s="58"/>
      <c r="L60" s="58"/>
      <c r="M60" s="59"/>
      <c r="N60" s="91"/>
      <c r="O60" s="58"/>
      <c r="P60" s="59"/>
      <c r="Q60" s="91"/>
      <c r="R60" s="59"/>
      <c r="S60" s="91"/>
      <c r="T60" s="59"/>
      <c r="U60" s="9"/>
      <c r="V60" s="10" t="str">
        <f t="shared" si="0"/>
        <v/>
      </c>
      <c r="W60" s="11" t="str">
        <f t="shared" si="1"/>
        <v/>
      </c>
      <c r="X60" s="11" t="str">
        <f t="shared" si="2"/>
        <v/>
      </c>
    </row>
    <row r="61" spans="2:24" ht="21" customHeight="1" x14ac:dyDescent="0.2">
      <c r="B61" s="12"/>
      <c r="C61" s="13"/>
      <c r="D61" s="90"/>
      <c r="E61" s="58"/>
      <c r="F61" s="59"/>
      <c r="G61" s="90"/>
      <c r="H61" s="58"/>
      <c r="I61" s="58"/>
      <c r="J61" s="58"/>
      <c r="K61" s="58"/>
      <c r="L61" s="58"/>
      <c r="M61" s="59"/>
      <c r="N61" s="90"/>
      <c r="O61" s="58"/>
      <c r="P61" s="59"/>
      <c r="Q61" s="90"/>
      <c r="R61" s="59"/>
      <c r="S61" s="90"/>
      <c r="T61" s="59"/>
      <c r="U61" s="14"/>
      <c r="V61" s="15" t="str">
        <f t="shared" si="0"/>
        <v/>
      </c>
      <c r="W61" s="16" t="str">
        <f t="shared" si="1"/>
        <v/>
      </c>
      <c r="X61" s="16" t="str">
        <f t="shared" si="2"/>
        <v/>
      </c>
    </row>
    <row r="62" spans="2:24" ht="21" customHeight="1" x14ac:dyDescent="0.2">
      <c r="B62" s="7"/>
      <c r="C62" s="8"/>
      <c r="D62" s="91"/>
      <c r="E62" s="58"/>
      <c r="F62" s="59"/>
      <c r="G62" s="91"/>
      <c r="H62" s="58"/>
      <c r="I62" s="58"/>
      <c r="J62" s="58"/>
      <c r="K62" s="58"/>
      <c r="L62" s="58"/>
      <c r="M62" s="59"/>
      <c r="N62" s="91"/>
      <c r="O62" s="58"/>
      <c r="P62" s="59"/>
      <c r="Q62" s="91"/>
      <c r="R62" s="59"/>
      <c r="S62" s="91"/>
      <c r="T62" s="59"/>
      <c r="U62" s="9"/>
      <c r="V62" s="10" t="str">
        <f t="shared" si="0"/>
        <v/>
      </c>
      <c r="W62" s="11" t="str">
        <f t="shared" si="1"/>
        <v/>
      </c>
      <c r="X62" s="11" t="str">
        <f t="shared" si="2"/>
        <v/>
      </c>
    </row>
    <row r="63" spans="2:24" ht="21" customHeight="1" x14ac:dyDescent="0.2">
      <c r="B63" s="12"/>
      <c r="C63" s="13"/>
      <c r="D63" s="90"/>
      <c r="E63" s="58"/>
      <c r="F63" s="59"/>
      <c r="G63" s="90"/>
      <c r="H63" s="58"/>
      <c r="I63" s="58"/>
      <c r="J63" s="58"/>
      <c r="K63" s="58"/>
      <c r="L63" s="58"/>
      <c r="M63" s="59"/>
      <c r="N63" s="90"/>
      <c r="O63" s="58"/>
      <c r="P63" s="59"/>
      <c r="Q63" s="90"/>
      <c r="R63" s="59"/>
      <c r="S63" s="90"/>
      <c r="T63" s="59"/>
      <c r="U63" s="14"/>
      <c r="V63" s="15" t="str">
        <f t="shared" si="0"/>
        <v/>
      </c>
      <c r="W63" s="16" t="str">
        <f t="shared" si="1"/>
        <v/>
      </c>
      <c r="X63" s="16" t="str">
        <f t="shared" si="2"/>
        <v/>
      </c>
    </row>
    <row r="64" spans="2:24" ht="21" customHeight="1" x14ac:dyDescent="0.2">
      <c r="B64" s="7"/>
      <c r="C64" s="8"/>
      <c r="D64" s="91"/>
      <c r="E64" s="58"/>
      <c r="F64" s="59"/>
      <c r="G64" s="91"/>
      <c r="H64" s="58"/>
      <c r="I64" s="58"/>
      <c r="J64" s="58"/>
      <c r="K64" s="58"/>
      <c r="L64" s="58"/>
      <c r="M64" s="59"/>
      <c r="N64" s="91"/>
      <c r="O64" s="58"/>
      <c r="P64" s="59"/>
      <c r="Q64" s="91"/>
      <c r="R64" s="59"/>
      <c r="S64" s="91"/>
      <c r="T64" s="59"/>
      <c r="U64" s="9"/>
      <c r="V64" s="10" t="str">
        <f t="shared" si="0"/>
        <v/>
      </c>
      <c r="W64" s="11" t="str">
        <f t="shared" si="1"/>
        <v/>
      </c>
      <c r="X64" s="11" t="str">
        <f t="shared" si="2"/>
        <v/>
      </c>
    </row>
    <row r="65" spans="2:24" ht="21" customHeight="1" x14ac:dyDescent="0.2">
      <c r="B65" s="12"/>
      <c r="C65" s="13"/>
      <c r="D65" s="90"/>
      <c r="E65" s="58"/>
      <c r="F65" s="59"/>
      <c r="G65" s="90"/>
      <c r="H65" s="58"/>
      <c r="I65" s="58"/>
      <c r="J65" s="58"/>
      <c r="K65" s="58"/>
      <c r="L65" s="58"/>
      <c r="M65" s="59"/>
      <c r="N65" s="90"/>
      <c r="O65" s="58"/>
      <c r="P65" s="59"/>
      <c r="Q65" s="90"/>
      <c r="R65" s="59"/>
      <c r="S65" s="90"/>
      <c r="T65" s="59"/>
      <c r="U65" s="14"/>
      <c r="V65" s="15" t="str">
        <f t="shared" si="0"/>
        <v/>
      </c>
      <c r="W65" s="16" t="str">
        <f t="shared" si="1"/>
        <v/>
      </c>
      <c r="X65" s="16" t="str">
        <f t="shared" si="2"/>
        <v/>
      </c>
    </row>
    <row r="66" spans="2:24" ht="21" customHeight="1" x14ac:dyDescent="0.2">
      <c r="B66" s="7"/>
      <c r="C66" s="8"/>
      <c r="D66" s="91"/>
      <c r="E66" s="58"/>
      <c r="F66" s="59"/>
      <c r="G66" s="91"/>
      <c r="H66" s="58"/>
      <c r="I66" s="58"/>
      <c r="J66" s="58"/>
      <c r="K66" s="58"/>
      <c r="L66" s="58"/>
      <c r="M66" s="59"/>
      <c r="N66" s="91"/>
      <c r="O66" s="58"/>
      <c r="P66" s="59"/>
      <c r="Q66" s="91"/>
      <c r="R66" s="59"/>
      <c r="S66" s="91"/>
      <c r="T66" s="59"/>
      <c r="U66" s="9"/>
      <c r="V66" s="10" t="str">
        <f t="shared" si="0"/>
        <v/>
      </c>
      <c r="W66" s="11" t="str">
        <f t="shared" si="1"/>
        <v/>
      </c>
      <c r="X66" s="11" t="str">
        <f t="shared" si="2"/>
        <v/>
      </c>
    </row>
    <row r="67" spans="2:24" ht="21" customHeight="1" x14ac:dyDescent="0.2">
      <c r="B67" s="12"/>
      <c r="C67" s="13"/>
      <c r="D67" s="90"/>
      <c r="E67" s="58"/>
      <c r="F67" s="59"/>
      <c r="G67" s="90"/>
      <c r="H67" s="58"/>
      <c r="I67" s="58"/>
      <c r="J67" s="58"/>
      <c r="K67" s="58"/>
      <c r="L67" s="58"/>
      <c r="M67" s="59"/>
      <c r="N67" s="90"/>
      <c r="O67" s="58"/>
      <c r="P67" s="59"/>
      <c r="Q67" s="90"/>
      <c r="R67" s="59"/>
      <c r="S67" s="90"/>
      <c r="T67" s="59"/>
      <c r="U67" s="14"/>
      <c r="V67" s="15" t="str">
        <f t="shared" si="0"/>
        <v/>
      </c>
      <c r="W67" s="16" t="str">
        <f t="shared" si="1"/>
        <v/>
      </c>
      <c r="X67" s="16" t="str">
        <f t="shared" si="2"/>
        <v/>
      </c>
    </row>
    <row r="68" spans="2:24" ht="6.75" customHeight="1" x14ac:dyDescent="0.2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ht="13.5" customHeight="1" x14ac:dyDescent="0.2"/>
    <row r="70" spans="2:24" ht="13.5" customHeight="1" x14ac:dyDescent="0.2"/>
    <row r="71" spans="2:24" ht="13.5" customHeight="1" x14ac:dyDescent="0.2"/>
    <row r="72" spans="2:24" ht="13.5" customHeight="1" x14ac:dyDescent="0.2"/>
    <row r="73" spans="2:24" ht="13.5" customHeight="1" x14ac:dyDescent="0.2"/>
    <row r="74" spans="2:24" ht="13.5" customHeight="1" x14ac:dyDescent="0.2"/>
    <row r="75" spans="2:24" ht="13.5" customHeight="1" x14ac:dyDescent="0.2"/>
    <row r="76" spans="2:24" ht="13.5" customHeight="1" x14ac:dyDescent="0.2"/>
    <row r="77" spans="2:24" ht="13.5" customHeight="1" x14ac:dyDescent="0.2"/>
    <row r="78" spans="2:24" ht="13.5" customHeight="1" x14ac:dyDescent="0.2"/>
    <row r="79" spans="2:24" ht="13.5" customHeight="1" x14ac:dyDescent="0.2"/>
    <row r="80" spans="2:24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mergeCells count="359">
    <mergeCell ref="B13:D13"/>
    <mergeCell ref="E13:G13"/>
    <mergeCell ref="H13:J13"/>
    <mergeCell ref="K13:M13"/>
    <mergeCell ref="N13:P13"/>
    <mergeCell ref="Q13:S13"/>
    <mergeCell ref="T13:V13"/>
    <mergeCell ref="B14:D14"/>
    <mergeCell ref="E14:G14"/>
    <mergeCell ref="H14:J14"/>
    <mergeCell ref="K14:M14"/>
    <mergeCell ref="N14:P14"/>
    <mergeCell ref="Q14:S14"/>
    <mergeCell ref="T14:V14"/>
    <mergeCell ref="B15:D15"/>
    <mergeCell ref="E15:G15"/>
    <mergeCell ref="H15:J15"/>
    <mergeCell ref="K15:M15"/>
    <mergeCell ref="N15:P15"/>
    <mergeCell ref="Q15:S15"/>
    <mergeCell ref="T15:V15"/>
    <mergeCell ref="B16:D16"/>
    <mergeCell ref="E16:G16"/>
    <mergeCell ref="H16:J16"/>
    <mergeCell ref="K16:M16"/>
    <mergeCell ref="N16:P16"/>
    <mergeCell ref="Q16:S16"/>
    <mergeCell ref="T16:V16"/>
    <mergeCell ref="B17:D17"/>
    <mergeCell ref="E17:G17"/>
    <mergeCell ref="H17:J17"/>
    <mergeCell ref="K17:M17"/>
    <mergeCell ref="N17:P17"/>
    <mergeCell ref="Q17:S17"/>
    <mergeCell ref="T17:V17"/>
    <mergeCell ref="B18:D18"/>
    <mergeCell ref="E18:G18"/>
    <mergeCell ref="H18:J18"/>
    <mergeCell ref="K18:M18"/>
    <mergeCell ref="N18:P18"/>
    <mergeCell ref="Q18:S18"/>
    <mergeCell ref="T18:V18"/>
    <mergeCell ref="B19:D19"/>
    <mergeCell ref="E19:G19"/>
    <mergeCell ref="H19:J19"/>
    <mergeCell ref="K19:M19"/>
    <mergeCell ref="N19:P19"/>
    <mergeCell ref="Q19:S19"/>
    <mergeCell ref="T19:V19"/>
    <mergeCell ref="B20:D20"/>
    <mergeCell ref="E20:G20"/>
    <mergeCell ref="H20:J20"/>
    <mergeCell ref="K20:M20"/>
    <mergeCell ref="N20:P20"/>
    <mergeCell ref="Q20:S20"/>
    <mergeCell ref="T20:V20"/>
    <mergeCell ref="B21:D21"/>
    <mergeCell ref="E21:G21"/>
    <mergeCell ref="H21:J21"/>
    <mergeCell ref="K21:M21"/>
    <mergeCell ref="N21:P21"/>
    <mergeCell ref="Q21:S21"/>
    <mergeCell ref="T21:V21"/>
    <mergeCell ref="B22:D22"/>
    <mergeCell ref="E22:G22"/>
    <mergeCell ref="H22:J22"/>
    <mergeCell ref="K22:M22"/>
    <mergeCell ref="N22:P22"/>
    <mergeCell ref="Q22:S22"/>
    <mergeCell ref="T22:V22"/>
    <mergeCell ref="B23:D23"/>
    <mergeCell ref="E23:G23"/>
    <mergeCell ref="H23:J23"/>
    <mergeCell ref="K23:M23"/>
    <mergeCell ref="N23:P23"/>
    <mergeCell ref="Q23:S23"/>
    <mergeCell ref="T23:V23"/>
    <mergeCell ref="B24:D24"/>
    <mergeCell ref="E24:G24"/>
    <mergeCell ref="H24:J24"/>
    <mergeCell ref="K24:M24"/>
    <mergeCell ref="N24:P24"/>
    <mergeCell ref="Q24:S24"/>
    <mergeCell ref="T24:V24"/>
    <mergeCell ref="B25:D25"/>
    <mergeCell ref="E25:G25"/>
    <mergeCell ref="H25:J25"/>
    <mergeCell ref="K25:M25"/>
    <mergeCell ref="N25:P25"/>
    <mergeCell ref="Q25:S25"/>
    <mergeCell ref="T25:V25"/>
    <mergeCell ref="B26:D26"/>
    <mergeCell ref="E26:G26"/>
    <mergeCell ref="H26:J26"/>
    <mergeCell ref="K26:M26"/>
    <mergeCell ref="N26:P26"/>
    <mergeCell ref="Q26:S26"/>
    <mergeCell ref="T26:V26"/>
    <mergeCell ref="Q48:R48"/>
    <mergeCell ref="S48:T48"/>
    <mergeCell ref="N49:P49"/>
    <mergeCell ref="Q49:R49"/>
    <mergeCell ref="S49:T49"/>
    <mergeCell ref="G49:M49"/>
    <mergeCell ref="G50:M50"/>
    <mergeCell ref="N50:P50"/>
    <mergeCell ref="Q50:R50"/>
    <mergeCell ref="S50:T50"/>
    <mergeCell ref="G51:M51"/>
    <mergeCell ref="N51:P51"/>
    <mergeCell ref="D47:F47"/>
    <mergeCell ref="D48:F48"/>
    <mergeCell ref="D49:F49"/>
    <mergeCell ref="D50:F50"/>
    <mergeCell ref="D51:F51"/>
    <mergeCell ref="D52:F52"/>
    <mergeCell ref="D53:F53"/>
    <mergeCell ref="G52:M52"/>
    <mergeCell ref="N52:P52"/>
    <mergeCell ref="G48:M48"/>
    <mergeCell ref="N48:P48"/>
    <mergeCell ref="D61:F61"/>
    <mergeCell ref="D62:F62"/>
    <mergeCell ref="D63:F63"/>
    <mergeCell ref="D64:F64"/>
    <mergeCell ref="D65:F65"/>
    <mergeCell ref="D66:F66"/>
    <mergeCell ref="D67:F67"/>
    <mergeCell ref="D54:F54"/>
    <mergeCell ref="D55:F55"/>
    <mergeCell ref="D56:F56"/>
    <mergeCell ref="D57:F57"/>
    <mergeCell ref="D58:F58"/>
    <mergeCell ref="D59:F59"/>
    <mergeCell ref="D60:F60"/>
    <mergeCell ref="Q52:R52"/>
    <mergeCell ref="S52:T52"/>
    <mergeCell ref="N53:P53"/>
    <mergeCell ref="Q53:R53"/>
    <mergeCell ref="S53:T53"/>
    <mergeCell ref="G53:M53"/>
    <mergeCell ref="G54:M54"/>
    <mergeCell ref="N54:P54"/>
    <mergeCell ref="Q54:R54"/>
    <mergeCell ref="S54:T54"/>
    <mergeCell ref="G55:M55"/>
    <mergeCell ref="N55:P55"/>
    <mergeCell ref="G56:M56"/>
    <mergeCell ref="N56:P56"/>
    <mergeCell ref="Q56:R56"/>
    <mergeCell ref="S56:T56"/>
    <mergeCell ref="N57:P57"/>
    <mergeCell ref="Q57:R57"/>
    <mergeCell ref="S57:T57"/>
    <mergeCell ref="G57:M57"/>
    <mergeCell ref="G58:M58"/>
    <mergeCell ref="N58:P58"/>
    <mergeCell ref="Q58:R58"/>
    <mergeCell ref="S58:T58"/>
    <mergeCell ref="G59:M59"/>
    <mergeCell ref="N59:P59"/>
    <mergeCell ref="G60:M60"/>
    <mergeCell ref="N60:P60"/>
    <mergeCell ref="Q60:R60"/>
    <mergeCell ref="S60:T60"/>
    <mergeCell ref="N61:P61"/>
    <mergeCell ref="Q61:R61"/>
    <mergeCell ref="S61:T61"/>
    <mergeCell ref="Q63:R63"/>
    <mergeCell ref="S63:T63"/>
    <mergeCell ref="G61:M61"/>
    <mergeCell ref="G62:M62"/>
    <mergeCell ref="N62:P62"/>
    <mergeCell ref="Q62:R62"/>
    <mergeCell ref="S62:T62"/>
    <mergeCell ref="G63:M63"/>
    <mergeCell ref="N63:P63"/>
    <mergeCell ref="G64:M64"/>
    <mergeCell ref="N64:P64"/>
    <mergeCell ref="Q64:R64"/>
    <mergeCell ref="S64:T64"/>
    <mergeCell ref="N65:P65"/>
    <mergeCell ref="Q65:R65"/>
    <mergeCell ref="S65:T65"/>
    <mergeCell ref="Q67:R67"/>
    <mergeCell ref="S67:T67"/>
    <mergeCell ref="G65:M65"/>
    <mergeCell ref="G66:M66"/>
    <mergeCell ref="N66:P66"/>
    <mergeCell ref="Q66:R66"/>
    <mergeCell ref="S66:T66"/>
    <mergeCell ref="G67:M67"/>
    <mergeCell ref="N67:P67"/>
    <mergeCell ref="B41:R41"/>
    <mergeCell ref="S41:V41"/>
    <mergeCell ref="B42:V42"/>
    <mergeCell ref="G43:M43"/>
    <mergeCell ref="N43:P43"/>
    <mergeCell ref="Q43:R43"/>
    <mergeCell ref="S43:T43"/>
    <mergeCell ref="Q45:R45"/>
    <mergeCell ref="S45:T45"/>
    <mergeCell ref="Q46:R46"/>
    <mergeCell ref="S46:T46"/>
    <mergeCell ref="Q47:R47"/>
    <mergeCell ref="S47:T47"/>
    <mergeCell ref="D43:F43"/>
    <mergeCell ref="D44:F44"/>
    <mergeCell ref="G44:M44"/>
    <mergeCell ref="N44:P44"/>
    <mergeCell ref="Q44:R44"/>
    <mergeCell ref="S44:T44"/>
    <mergeCell ref="D45:F45"/>
    <mergeCell ref="G45:M45"/>
    <mergeCell ref="N45:P45"/>
    <mergeCell ref="D46:F46"/>
    <mergeCell ref="G46:M46"/>
    <mergeCell ref="N46:P46"/>
    <mergeCell ref="G47:M47"/>
    <mergeCell ref="N47:P47"/>
    <mergeCell ref="Q51:R51"/>
    <mergeCell ref="S51:T51"/>
    <mergeCell ref="Q55:R55"/>
    <mergeCell ref="S55:T55"/>
    <mergeCell ref="Q59:R59"/>
    <mergeCell ref="S59:T59"/>
    <mergeCell ref="B27:D27"/>
    <mergeCell ref="E27:G27"/>
    <mergeCell ref="H27:J27"/>
    <mergeCell ref="K27:M27"/>
    <mergeCell ref="N27:P27"/>
    <mergeCell ref="Q27:S27"/>
    <mergeCell ref="T27:V27"/>
    <mergeCell ref="B28:D28"/>
    <mergeCell ref="E28:G28"/>
    <mergeCell ref="H28:J28"/>
    <mergeCell ref="K28:M28"/>
    <mergeCell ref="N28:P28"/>
    <mergeCell ref="Q28:S28"/>
    <mergeCell ref="T28:V28"/>
    <mergeCell ref="B29:D29"/>
    <mergeCell ref="E29:G29"/>
    <mergeCell ref="H29:J29"/>
    <mergeCell ref="K29:M29"/>
    <mergeCell ref="N29:P29"/>
    <mergeCell ref="Q29:S29"/>
    <mergeCell ref="T29:V29"/>
    <mergeCell ref="B30:D30"/>
    <mergeCell ref="E30:G30"/>
    <mergeCell ref="H30:J30"/>
    <mergeCell ref="K30:M30"/>
    <mergeCell ref="N30:P30"/>
    <mergeCell ref="Q30:S30"/>
    <mergeCell ref="T30:V30"/>
    <mergeCell ref="B31:D31"/>
    <mergeCell ref="E31:G31"/>
    <mergeCell ref="H31:J31"/>
    <mergeCell ref="K31:M31"/>
    <mergeCell ref="N31:P31"/>
    <mergeCell ref="Q31:S31"/>
    <mergeCell ref="T31:V31"/>
    <mergeCell ref="B32:D32"/>
    <mergeCell ref="E32:G32"/>
    <mergeCell ref="H32:J32"/>
    <mergeCell ref="K32:M32"/>
    <mergeCell ref="N32:P32"/>
    <mergeCell ref="Q32:S32"/>
    <mergeCell ref="T32:V32"/>
    <mergeCell ref="B33:D33"/>
    <mergeCell ref="E33:G33"/>
    <mergeCell ref="H33:J33"/>
    <mergeCell ref="K33:M33"/>
    <mergeCell ref="N33:P33"/>
    <mergeCell ref="Q33:S33"/>
    <mergeCell ref="T33:V33"/>
    <mergeCell ref="B34:D34"/>
    <mergeCell ref="E34:G34"/>
    <mergeCell ref="H34:J34"/>
    <mergeCell ref="K34:M34"/>
    <mergeCell ref="N34:P34"/>
    <mergeCell ref="Q34:S34"/>
    <mergeCell ref="T34:V34"/>
    <mergeCell ref="B35:D35"/>
    <mergeCell ref="E35:G35"/>
    <mergeCell ref="H35:J35"/>
    <mergeCell ref="K35:M35"/>
    <mergeCell ref="N35:P35"/>
    <mergeCell ref="Q35:S35"/>
    <mergeCell ref="T35:V35"/>
    <mergeCell ref="B36:D36"/>
    <mergeCell ref="E36:G36"/>
    <mergeCell ref="H36:J36"/>
    <mergeCell ref="K36:M36"/>
    <mergeCell ref="N36:P36"/>
    <mergeCell ref="Q36:S36"/>
    <mergeCell ref="T36:V36"/>
    <mergeCell ref="K37:M37"/>
    <mergeCell ref="N37:P37"/>
    <mergeCell ref="Q37:S37"/>
    <mergeCell ref="T37:V37"/>
    <mergeCell ref="B38:D38"/>
    <mergeCell ref="E38:G38"/>
    <mergeCell ref="H38:J38"/>
    <mergeCell ref="K38:M38"/>
    <mergeCell ref="N38:P38"/>
    <mergeCell ref="Q38:S38"/>
    <mergeCell ref="T38:V38"/>
    <mergeCell ref="B2:N2"/>
    <mergeCell ref="P2:R2"/>
    <mergeCell ref="T2:V2"/>
    <mergeCell ref="B3:N3"/>
    <mergeCell ref="P3:R3"/>
    <mergeCell ref="T3:V3"/>
    <mergeCell ref="B4:V4"/>
    <mergeCell ref="B6:E6"/>
    <mergeCell ref="F6:H6"/>
    <mergeCell ref="I6:K6"/>
    <mergeCell ref="L6:N6"/>
    <mergeCell ref="O6:Q6"/>
    <mergeCell ref="R6:V6"/>
    <mergeCell ref="B8:V8"/>
    <mergeCell ref="B9:D9"/>
    <mergeCell ref="E9:G9"/>
    <mergeCell ref="H9:J9"/>
    <mergeCell ref="K9:M9"/>
    <mergeCell ref="N9:P9"/>
    <mergeCell ref="Q9:S9"/>
    <mergeCell ref="T9:V9"/>
    <mergeCell ref="B10:D10"/>
    <mergeCell ref="E10:G10"/>
    <mergeCell ref="H10:J10"/>
    <mergeCell ref="K10:M10"/>
    <mergeCell ref="N10:P10"/>
    <mergeCell ref="Q10:S10"/>
    <mergeCell ref="T10:V10"/>
    <mergeCell ref="B39:D39"/>
    <mergeCell ref="E39:G39"/>
    <mergeCell ref="H39:J39"/>
    <mergeCell ref="K39:M39"/>
    <mergeCell ref="N39:P39"/>
    <mergeCell ref="Q39:S39"/>
    <mergeCell ref="T39:V39"/>
    <mergeCell ref="B11:D11"/>
    <mergeCell ref="E11:G11"/>
    <mergeCell ref="H11:J11"/>
    <mergeCell ref="K11:M11"/>
    <mergeCell ref="N11:P11"/>
    <mergeCell ref="Q11:S11"/>
    <mergeCell ref="T11:V11"/>
    <mergeCell ref="B12:D12"/>
    <mergeCell ref="E12:G12"/>
    <mergeCell ref="H12:J12"/>
    <mergeCell ref="K12:M12"/>
    <mergeCell ref="N12:P12"/>
    <mergeCell ref="Q12:S12"/>
    <mergeCell ref="T12:V12"/>
    <mergeCell ref="B37:D37"/>
    <mergeCell ref="E37:G37"/>
    <mergeCell ref="H37:J37"/>
  </mergeCells>
  <conditionalFormatting sqref="B10:V10">
    <cfRule type="expression" dxfId="18" priority="1">
      <formula>MONTH(B10)&lt;&gt;$X$2</formula>
    </cfRule>
    <cfRule type="expression" dxfId="17" priority="2">
      <formula>B10=TODAY()</formula>
    </cfRule>
  </conditionalFormatting>
  <conditionalFormatting sqref="B11:V39">
    <cfRule type="containsText" dxfId="16" priority="3" operator="containsText" text="[Accounting]">
      <formula>NOT(ISERROR(SEARCH(("[Accounting]"),(B11))))</formula>
    </cfRule>
    <cfRule type="containsText" dxfId="15" priority="4" operator="containsText" text="[Close]">
      <formula>NOT(ISERROR(SEARCH(("[Close]"),(B11))))</formula>
    </cfRule>
    <cfRule type="containsText" dxfId="14" priority="5" operator="containsText" text="[Planning]">
      <formula>NOT(ISERROR(SEARCH(("[Planning]"),(B11))))</formula>
    </cfRule>
    <cfRule type="containsText" dxfId="13" priority="6" operator="containsText" text="[Reporting]">
      <formula>NOT(ISERROR(SEARCH(("[Reporting]"),(B11))))</formula>
    </cfRule>
    <cfRule type="containsText" dxfId="12" priority="7" operator="containsText" text="[Review]">
      <formula>NOT(ISERROR(SEARCH(("[Review]"),(B11))))</formula>
    </cfRule>
    <cfRule type="containsText" dxfId="11" priority="8" operator="containsText" text="[Operations]">
      <formula>NOT(ISERROR(SEARCH(("[Operations]"),(B11))))</formula>
    </cfRule>
  </conditionalFormatting>
  <conditionalFormatting sqref="B15:V15">
    <cfRule type="expression" dxfId="10" priority="9">
      <formula>MONTH(B15)&lt;&gt;$X$2</formula>
    </cfRule>
    <cfRule type="expression" dxfId="9" priority="10">
      <formula>B15=TODAY()</formula>
    </cfRule>
  </conditionalFormatting>
  <conditionalFormatting sqref="B20:V20">
    <cfRule type="expression" dxfId="8" priority="11">
      <formula>MONTH(B20)&lt;&gt;$X$2</formula>
    </cfRule>
    <cfRule type="expression" dxfId="7" priority="12">
      <formula>B20=TODAY()</formula>
    </cfRule>
  </conditionalFormatting>
  <conditionalFormatting sqref="B25:V25">
    <cfRule type="expression" dxfId="6" priority="13">
      <formula>MONTH(B25)&lt;&gt;$X$2</formula>
    </cfRule>
    <cfRule type="expression" dxfId="5" priority="14">
      <formula>B25=TODAY()</formula>
    </cfRule>
  </conditionalFormatting>
  <conditionalFormatting sqref="B30:V30">
    <cfRule type="expression" dxfId="4" priority="15">
      <formula>MONTH(B30)&lt;&gt;$X$2</formula>
    </cfRule>
    <cfRule type="expression" dxfId="3" priority="16">
      <formula>B30=TODAY()</formula>
    </cfRule>
  </conditionalFormatting>
  <conditionalFormatting sqref="B35:V35">
    <cfRule type="expression" dxfId="2" priority="17">
      <formula>MONTH(B35)&lt;&gt;$X$2</formula>
    </cfRule>
    <cfRule type="expression" dxfId="1" priority="18">
      <formula>B35=TODAY()</formula>
    </cfRule>
  </conditionalFormatting>
  <conditionalFormatting sqref="S41:V41">
    <cfRule type="containsText" dxfId="0" priority="19" operator="containsText" text="REVIEW">
      <formula>NOT(ISERROR(SEARCH(("REVIEW"),(S41))))</formula>
    </cfRule>
  </conditionalFormatting>
  <dataValidations count="4">
    <dataValidation type="list" allowBlank="1" sqref="S44:S67" xr:uid="{00000000-0002-0000-0100-000000000000}">
      <formula1>"Planned,In Progress,Complete,Deferred"</formula1>
    </dataValidation>
    <dataValidation type="list" allowBlank="1" sqref="B44:B67" xr:uid="{00000000-0002-0000-0100-000001000000}">
      <formula1>"BD+,BD-,Day"</formula1>
    </dataValidation>
    <dataValidation type="list" allowBlank="1" sqref="D44:D67" xr:uid="{00000000-0002-0000-0100-000002000000}">
      <formula1>"Accounting,Close,Planning,Reporting,Review,Operations"</formula1>
    </dataValidation>
    <dataValidation type="list" allowBlank="1" sqref="P3" xr:uid="{00000000-0002-0000-0100-000003000000}">
      <formula1>"January,February,March,April,May,June,July,August,September,October,November,December"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</vt:lpstr>
      <vt:lpstr>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